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3"/>
  </bookViews>
  <sheets>
    <sheet name="Stavební rozpočet - součet" sheetId="1" r:id="rId1"/>
    <sheet name="Krycí list rozpočtu" sheetId="2" r:id="rId2"/>
    <sheet name="VORN" sheetId="3" state="hidden" r:id="rId3"/>
    <sheet name="Stavební rozpočet" sheetId="4" r:id="rId4"/>
  </sheets>
  <definedNames>
    <definedName name="vorn_sum">VORN!$I$36</definedName>
  </definedNames>
  <calcPr calcId="145621"/>
</workbook>
</file>

<file path=xl/calcChain.xml><?xml version="1.0" encoding="utf-8"?>
<calcChain xmlns="http://schemas.openxmlformats.org/spreadsheetml/2006/main">
  <c r="BJ54" i="4" l="1"/>
  <c r="BF54" i="4"/>
  <c r="BD54" i="4"/>
  <c r="AP54" i="4"/>
  <c r="BI54" i="4" s="1"/>
  <c r="AE54" i="4" s="1"/>
  <c r="AO54" i="4"/>
  <c r="AW54" i="4" s="1"/>
  <c r="AK54" i="4"/>
  <c r="AJ54" i="4"/>
  <c r="AH54" i="4"/>
  <c r="AG54" i="4"/>
  <c r="AF54" i="4"/>
  <c r="AC54" i="4"/>
  <c r="AB54" i="4"/>
  <c r="Z54" i="4"/>
  <c r="I54" i="4"/>
  <c r="AL54" i="4" s="1"/>
  <c r="AU53" i="4" s="1"/>
  <c r="AT53" i="4"/>
  <c r="AS53" i="4"/>
  <c r="I53" i="4"/>
  <c r="BJ51" i="4"/>
  <c r="BF51" i="4"/>
  <c r="BD51" i="4"/>
  <c r="AX51" i="4"/>
  <c r="AP51" i="4"/>
  <c r="BI51" i="4" s="1"/>
  <c r="AO51" i="4"/>
  <c r="BH51" i="4" s="1"/>
  <c r="AK51" i="4"/>
  <c r="AJ51" i="4"/>
  <c r="AH51" i="4"/>
  <c r="AG51" i="4"/>
  <c r="AF51" i="4"/>
  <c r="AE51" i="4"/>
  <c r="AD51" i="4"/>
  <c r="AC51" i="4"/>
  <c r="AB51" i="4"/>
  <c r="Z51" i="4"/>
  <c r="I51" i="4"/>
  <c r="AL51" i="4" s="1"/>
  <c r="BJ49" i="4"/>
  <c r="BF49" i="4"/>
  <c r="BD49" i="4"/>
  <c r="AW49" i="4"/>
  <c r="AP49" i="4"/>
  <c r="BI49" i="4" s="1"/>
  <c r="AO49" i="4"/>
  <c r="BH49" i="4" s="1"/>
  <c r="AK49" i="4"/>
  <c r="AJ49" i="4"/>
  <c r="AH49" i="4"/>
  <c r="AG49" i="4"/>
  <c r="AF49" i="4"/>
  <c r="AE49" i="4"/>
  <c r="AD49" i="4"/>
  <c r="AC49" i="4"/>
  <c r="AB49" i="4"/>
  <c r="Z49" i="4"/>
  <c r="I49" i="4"/>
  <c r="AL49" i="4" s="1"/>
  <c r="BJ47" i="4"/>
  <c r="Z47" i="4" s="1"/>
  <c r="BF47" i="4"/>
  <c r="BD47" i="4"/>
  <c r="AX47" i="4"/>
  <c r="AP47" i="4"/>
  <c r="BI47" i="4" s="1"/>
  <c r="AO47" i="4"/>
  <c r="BH47" i="4" s="1"/>
  <c r="AK47" i="4"/>
  <c r="AJ47" i="4"/>
  <c r="C27" i="2" s="1"/>
  <c r="AH47" i="4"/>
  <c r="AG47" i="4"/>
  <c r="C19" i="2" s="1"/>
  <c r="AF47" i="4"/>
  <c r="AE47" i="4"/>
  <c r="AD47" i="4"/>
  <c r="AC47" i="4"/>
  <c r="AB47" i="4"/>
  <c r="I47" i="4"/>
  <c r="AL47" i="4" s="1"/>
  <c r="AU41" i="4" s="1"/>
  <c r="BJ42" i="4"/>
  <c r="BF42" i="4"/>
  <c r="BD42" i="4"/>
  <c r="AW42" i="4"/>
  <c r="AP42" i="4"/>
  <c r="BI42" i="4" s="1"/>
  <c r="AO42" i="4"/>
  <c r="BH42" i="4" s="1"/>
  <c r="AL42" i="4"/>
  <c r="AK42" i="4"/>
  <c r="AJ42" i="4"/>
  <c r="AH42" i="4"/>
  <c r="AG42" i="4"/>
  <c r="AF42" i="4"/>
  <c r="AE42" i="4"/>
  <c r="AD42" i="4"/>
  <c r="AC42" i="4"/>
  <c r="AB42" i="4"/>
  <c r="Z42" i="4"/>
  <c r="I42" i="4"/>
  <c r="AT41" i="4"/>
  <c r="AS41" i="4"/>
  <c r="BJ39" i="4"/>
  <c r="BF39" i="4"/>
  <c r="BD39" i="4"/>
  <c r="AX39" i="4"/>
  <c r="AP39" i="4"/>
  <c r="BI39" i="4" s="1"/>
  <c r="AC39" i="4" s="1"/>
  <c r="AO39" i="4"/>
  <c r="BH39" i="4" s="1"/>
  <c r="AB39" i="4" s="1"/>
  <c r="AK39" i="4"/>
  <c r="AJ39" i="4"/>
  <c r="AH39" i="4"/>
  <c r="AG39" i="4"/>
  <c r="AF39" i="4"/>
  <c r="AE39" i="4"/>
  <c r="AD39" i="4"/>
  <c r="Z39" i="4"/>
  <c r="I39" i="4"/>
  <c r="AL39" i="4" s="1"/>
  <c r="AU38" i="4" s="1"/>
  <c r="AT38" i="4"/>
  <c r="AS38" i="4"/>
  <c r="I38" i="4"/>
  <c r="BJ35" i="4"/>
  <c r="BF35" i="4"/>
  <c r="BD35" i="4"/>
  <c r="AW35" i="4"/>
  <c r="AP35" i="4"/>
  <c r="BI35" i="4" s="1"/>
  <c r="AC35" i="4" s="1"/>
  <c r="AO35" i="4"/>
  <c r="BH35" i="4" s="1"/>
  <c r="AB35" i="4" s="1"/>
  <c r="AL35" i="4"/>
  <c r="AK35" i="4"/>
  <c r="AJ35" i="4"/>
  <c r="AH35" i="4"/>
  <c r="AG35" i="4"/>
  <c r="AF35" i="4"/>
  <c r="AE35" i="4"/>
  <c r="AD35" i="4"/>
  <c r="Z35" i="4"/>
  <c r="I35" i="4"/>
  <c r="AU34" i="4"/>
  <c r="AT34" i="4"/>
  <c r="AS34" i="4"/>
  <c r="I34" i="4"/>
  <c r="BJ32" i="4"/>
  <c r="Z32" i="4" s="1"/>
  <c r="BF32" i="4"/>
  <c r="BD32" i="4"/>
  <c r="AX32" i="4"/>
  <c r="AP32" i="4"/>
  <c r="BI32" i="4" s="1"/>
  <c r="AO32" i="4"/>
  <c r="BH32" i="4" s="1"/>
  <c r="AK32" i="4"/>
  <c r="AT28" i="4" s="1"/>
  <c r="AJ32" i="4"/>
  <c r="AH32" i="4"/>
  <c r="AG32" i="4"/>
  <c r="AF32" i="4"/>
  <c r="AE32" i="4"/>
  <c r="AD32" i="4"/>
  <c r="AC32" i="4"/>
  <c r="AB32" i="4"/>
  <c r="I32" i="4"/>
  <c r="AL32" i="4" s="1"/>
  <c r="AU28" i="4" s="1"/>
  <c r="BJ29" i="4"/>
  <c r="BF29" i="4"/>
  <c r="BD29" i="4"/>
  <c r="AW29" i="4"/>
  <c r="AP29" i="4"/>
  <c r="BI29" i="4" s="1"/>
  <c r="AC29" i="4" s="1"/>
  <c r="AO29" i="4"/>
  <c r="BH29" i="4" s="1"/>
  <c r="AB29" i="4" s="1"/>
  <c r="AL29" i="4"/>
  <c r="AK29" i="4"/>
  <c r="AJ29" i="4"/>
  <c r="AH29" i="4"/>
  <c r="AG29" i="4"/>
  <c r="AF29" i="4"/>
  <c r="AE29" i="4"/>
  <c r="AD29" i="4"/>
  <c r="Z29" i="4"/>
  <c r="I29" i="4"/>
  <c r="AS28" i="4"/>
  <c r="BJ25" i="4"/>
  <c r="BF25" i="4"/>
  <c r="BD25" i="4"/>
  <c r="AX25" i="4"/>
  <c r="AP25" i="4"/>
  <c r="BI25" i="4" s="1"/>
  <c r="AC25" i="4" s="1"/>
  <c r="AO25" i="4"/>
  <c r="BH25" i="4" s="1"/>
  <c r="AB25" i="4" s="1"/>
  <c r="AK25" i="4"/>
  <c r="AJ25" i="4"/>
  <c r="AH25" i="4"/>
  <c r="AG25" i="4"/>
  <c r="AF25" i="4"/>
  <c r="AE25" i="4"/>
  <c r="AD25" i="4"/>
  <c r="Z25" i="4"/>
  <c r="I25" i="4"/>
  <c r="AL25" i="4" s="1"/>
  <c r="AU24" i="4" s="1"/>
  <c r="AT24" i="4"/>
  <c r="AS24" i="4"/>
  <c r="I24" i="4"/>
  <c r="BJ21" i="4"/>
  <c r="BF21" i="4"/>
  <c r="BD21" i="4"/>
  <c r="AW21" i="4"/>
  <c r="AP21" i="4"/>
  <c r="BI21" i="4" s="1"/>
  <c r="AC21" i="4" s="1"/>
  <c r="AO21" i="4"/>
  <c r="BH21" i="4" s="1"/>
  <c r="AB21" i="4" s="1"/>
  <c r="AL21" i="4"/>
  <c r="AK21" i="4"/>
  <c r="AJ21" i="4"/>
  <c r="AH21" i="4"/>
  <c r="AG21" i="4"/>
  <c r="AF21" i="4"/>
  <c r="AE21" i="4"/>
  <c r="AD21" i="4"/>
  <c r="Z21" i="4"/>
  <c r="I21" i="4"/>
  <c r="AU20" i="4"/>
  <c r="AT20" i="4"/>
  <c r="AS20" i="4"/>
  <c r="I20" i="4"/>
  <c r="BJ19" i="4"/>
  <c r="BF19" i="4"/>
  <c r="BD19" i="4"/>
  <c r="AX19" i="4"/>
  <c r="AP19" i="4"/>
  <c r="BI19" i="4" s="1"/>
  <c r="AC19" i="4" s="1"/>
  <c r="AO19" i="4"/>
  <c r="BH19" i="4" s="1"/>
  <c r="AB19" i="4" s="1"/>
  <c r="AK19" i="4"/>
  <c r="AJ19" i="4"/>
  <c r="AH19" i="4"/>
  <c r="AG19" i="4"/>
  <c r="AF19" i="4"/>
  <c r="AE19" i="4"/>
  <c r="AD19" i="4"/>
  <c r="Z19" i="4"/>
  <c r="I19" i="4"/>
  <c r="AL19" i="4" s="1"/>
  <c r="BJ18" i="4"/>
  <c r="BF18" i="4"/>
  <c r="BD18" i="4"/>
  <c r="AW18" i="4"/>
  <c r="AP18" i="4"/>
  <c r="BI18" i="4" s="1"/>
  <c r="AC18" i="4" s="1"/>
  <c r="AO18" i="4"/>
  <c r="BH18" i="4" s="1"/>
  <c r="AB18" i="4" s="1"/>
  <c r="AL18" i="4"/>
  <c r="AK18" i="4"/>
  <c r="AJ18" i="4"/>
  <c r="AH18" i="4"/>
  <c r="AG18" i="4"/>
  <c r="AF18" i="4"/>
  <c r="AE18" i="4"/>
  <c r="AD18" i="4"/>
  <c r="Z18" i="4"/>
  <c r="I18" i="4"/>
  <c r="BJ17" i="4"/>
  <c r="BF17" i="4"/>
  <c r="BD17" i="4"/>
  <c r="AX17" i="4"/>
  <c r="AP17" i="4"/>
  <c r="BI17" i="4" s="1"/>
  <c r="AC17" i="4" s="1"/>
  <c r="AO17" i="4"/>
  <c r="BH17" i="4" s="1"/>
  <c r="AB17" i="4" s="1"/>
  <c r="AK17" i="4"/>
  <c r="AT12" i="4" s="1"/>
  <c r="AJ17" i="4"/>
  <c r="AH17" i="4"/>
  <c r="AG17" i="4"/>
  <c r="AF17" i="4"/>
  <c r="AE17" i="4"/>
  <c r="AD17" i="4"/>
  <c r="Z17" i="4"/>
  <c r="I17" i="4"/>
  <c r="I12" i="4" s="1"/>
  <c r="BJ13" i="4"/>
  <c r="BF13" i="4"/>
  <c r="BD13" i="4"/>
  <c r="AW13" i="4"/>
  <c r="AP13" i="4"/>
  <c r="BI13" i="4" s="1"/>
  <c r="AC13" i="4" s="1"/>
  <c r="AO13" i="4"/>
  <c r="BH13" i="4" s="1"/>
  <c r="AB13" i="4" s="1"/>
  <c r="C14" i="2" s="1"/>
  <c r="AL13" i="4"/>
  <c r="AK13" i="4"/>
  <c r="AJ13" i="4"/>
  <c r="AH13" i="4"/>
  <c r="AG13" i="4"/>
  <c r="AF13" i="4"/>
  <c r="AE13" i="4"/>
  <c r="AD13" i="4"/>
  <c r="Z13" i="4"/>
  <c r="I13" i="4"/>
  <c r="AS12" i="4"/>
  <c r="AU1" i="4"/>
  <c r="AT1" i="4"/>
  <c r="AS1" i="4"/>
  <c r="I35" i="3"/>
  <c r="I36" i="3" s="1"/>
  <c r="I24" i="2" s="1"/>
  <c r="I26" i="3"/>
  <c r="I25" i="3"/>
  <c r="I24" i="3"/>
  <c r="I23" i="3"/>
  <c r="I22" i="3"/>
  <c r="I21" i="3"/>
  <c r="I27" i="3" s="1"/>
  <c r="I17" i="3"/>
  <c r="I16" i="3"/>
  <c r="I15" i="3"/>
  <c r="I18" i="3" s="1"/>
  <c r="F29" i="3" s="1"/>
  <c r="I10" i="3"/>
  <c r="F10" i="3"/>
  <c r="C10" i="3"/>
  <c r="F8" i="3"/>
  <c r="C8" i="3"/>
  <c r="F6" i="3"/>
  <c r="C6" i="3"/>
  <c r="F4" i="3"/>
  <c r="C4" i="3"/>
  <c r="F2" i="3"/>
  <c r="C2" i="3"/>
  <c r="C28" i="2"/>
  <c r="F28" i="2" s="1"/>
  <c r="I22" i="2"/>
  <c r="C20" i="2"/>
  <c r="I19" i="2"/>
  <c r="I18" i="2"/>
  <c r="C18" i="2"/>
  <c r="I17" i="2"/>
  <c r="I16" i="2"/>
  <c r="F16" i="2"/>
  <c r="I15" i="2"/>
  <c r="F15" i="2"/>
  <c r="I14" i="2"/>
  <c r="F14" i="2"/>
  <c r="F22" i="2" s="1"/>
  <c r="I10" i="2"/>
  <c r="F10" i="2"/>
  <c r="C10" i="2"/>
  <c r="F8" i="2"/>
  <c r="C8" i="2"/>
  <c r="F6" i="2"/>
  <c r="C6" i="2"/>
  <c r="F4" i="2"/>
  <c r="C4" i="2"/>
  <c r="F2" i="2"/>
  <c r="C2" i="2"/>
  <c r="I18" i="1"/>
  <c r="G18" i="1"/>
  <c r="I16" i="1"/>
  <c r="G16" i="1"/>
  <c r="I15" i="1"/>
  <c r="G15" i="1"/>
  <c r="I13" i="1"/>
  <c r="G13" i="1"/>
  <c r="I12" i="1"/>
  <c r="G12" i="1"/>
  <c r="G8" i="1"/>
  <c r="C8" i="1"/>
  <c r="G6" i="1"/>
  <c r="C6" i="1"/>
  <c r="G4" i="1"/>
  <c r="C4" i="1"/>
  <c r="G2" i="1"/>
  <c r="C2" i="1"/>
  <c r="C17" i="2" l="1"/>
  <c r="BC13" i="4"/>
  <c r="C21" i="2"/>
  <c r="C29" i="2"/>
  <c r="F29" i="2" s="1"/>
  <c r="C15" i="2"/>
  <c r="G11" i="1"/>
  <c r="I11" i="1" s="1"/>
  <c r="BC54" i="4"/>
  <c r="AV13" i="4"/>
  <c r="AL17" i="4"/>
  <c r="AU12" i="4" s="1"/>
  <c r="AW17" i="4"/>
  <c r="AX18" i="4"/>
  <c r="BC18" i="4" s="1"/>
  <c r="AW25" i="4"/>
  <c r="I28" i="4"/>
  <c r="G14" i="1" s="1"/>
  <c r="I14" i="1" s="1"/>
  <c r="AX29" i="4"/>
  <c r="AV29" i="4" s="1"/>
  <c r="AV35" i="4"/>
  <c r="AW39" i="4"/>
  <c r="I41" i="4"/>
  <c r="G17" i="1" s="1"/>
  <c r="I17" i="1" s="1"/>
  <c r="AX42" i="4"/>
  <c r="BC42" i="4" s="1"/>
  <c r="AW51" i="4"/>
  <c r="AX54" i="4"/>
  <c r="AV54" i="4" s="1"/>
  <c r="BH54" i="4"/>
  <c r="AD54" i="4" s="1"/>
  <c r="C16" i="2" s="1"/>
  <c r="BC29" i="4"/>
  <c r="AX13" i="4"/>
  <c r="AW19" i="4"/>
  <c r="AX21" i="4"/>
  <c r="BC21" i="4" s="1"/>
  <c r="AW32" i="4"/>
  <c r="AX35" i="4"/>
  <c r="BC35" i="4" s="1"/>
  <c r="AW47" i="4"/>
  <c r="AX49" i="4"/>
  <c r="BC49" i="4" s="1"/>
  <c r="C22" i="2" l="1"/>
  <c r="G19" i="1"/>
  <c r="AV17" i="4"/>
  <c r="BC17" i="4"/>
  <c r="I55" i="4"/>
  <c r="I28" i="2"/>
  <c r="I29" i="2" s="1"/>
  <c r="AV47" i="4"/>
  <c r="BC47" i="4"/>
  <c r="AV39" i="4"/>
  <c r="BC39" i="4"/>
  <c r="AV25" i="4"/>
  <c r="BC25" i="4"/>
  <c r="AV42" i="4"/>
  <c r="AV49" i="4"/>
  <c r="AV18" i="4"/>
  <c r="AV19" i="4"/>
  <c r="BC19" i="4"/>
  <c r="AV32" i="4"/>
  <c r="BC32" i="4"/>
  <c r="AV51" i="4"/>
  <c r="BC51" i="4"/>
  <c r="AV21" i="4"/>
</calcChain>
</file>

<file path=xl/sharedStrings.xml><?xml version="1.0" encoding="utf-8"?>
<sst xmlns="http://schemas.openxmlformats.org/spreadsheetml/2006/main" count="556" uniqueCount="202">
  <si>
    <t>Slepý stavební rozpočet - rekapitulace</t>
  </si>
  <si>
    <t>Název stavby:</t>
  </si>
  <si>
    <t>Doba výstavby:</t>
  </si>
  <si>
    <t xml:space="preserve"> </t>
  </si>
  <si>
    <t>Objednatel:</t>
  </si>
  <si>
    <t>Druh stavby:</t>
  </si>
  <si>
    <t>Začátek výstavby:</t>
  </si>
  <si>
    <t>Projektant:</t>
  </si>
  <si>
    <t>Lokalita:</t>
  </si>
  <si>
    <t>Konec výstavby:</t>
  </si>
  <si>
    <t>Zhotovitel:</t>
  </si>
  <si>
    <t>Zpracoval:</t>
  </si>
  <si>
    <t>Zpracováno dne:</t>
  </si>
  <si>
    <t>Objekt</t>
  </si>
  <si>
    <t>Kód</t>
  </si>
  <si>
    <t>Zkrácený popis</t>
  </si>
  <si>
    <t>Náklady (Kč) - celkem</t>
  </si>
  <si>
    <t/>
  </si>
  <si>
    <t>0</t>
  </si>
  <si>
    <t>Všeobecné konstrukce a práce</t>
  </si>
  <si>
    <t>T</t>
  </si>
  <si>
    <t>27</t>
  </si>
  <si>
    <t>Základy</t>
  </si>
  <si>
    <t>31</t>
  </si>
  <si>
    <t>Zdi podpěrné a volné</t>
  </si>
  <si>
    <t>95</t>
  </si>
  <si>
    <t>Různé dokončovací konstrukce a práce na pozemních stavbách</t>
  </si>
  <si>
    <t>96</t>
  </si>
  <si>
    <t>Bourání konstrukcí</t>
  </si>
  <si>
    <t>97</t>
  </si>
  <si>
    <t>Prorážení otvorů a ostatní bourací práce</t>
  </si>
  <si>
    <t>S</t>
  </si>
  <si>
    <t>Přesuny sutí</t>
  </si>
  <si>
    <t>767</t>
  </si>
  <si>
    <t>Konstrukce kovové</t>
  </si>
  <si>
    <t>Celkem:</t>
  </si>
  <si>
    <t>Krycí list slepého rozpočtu</t>
  </si>
  <si>
    <t>IČO/DIČ:</t>
  </si>
  <si>
    <t>Položek:</t>
  </si>
  <si>
    <t>JKSO: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</si>
  <si>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</si>
  <si>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</si>
  <si>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</si>
  <si>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</si>
  <si>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</si>
  <si>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</si>
  <si>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</si>
  <si>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</si>
  <si>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</si>
  <si>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</si>
  <si>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</si>
  <si>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</si>
  <si>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</si>
  <si>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</si>
  <si>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</si>
  <si>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</si>
  <si>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</si>
  <si>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</si>
  <si>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</si>
  <si>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</si>
  <si>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</si>
  <si>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</si>
  <si>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</si>
  <si>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</si>
  <si>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</si>
  <si>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</si>
  <si>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</si>
  <si>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</si>
  <si>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</si>
  <si>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</si>
  <si>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</si>
  <si>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</si>
  <si>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</si>
  <si>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</si>
  <si>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</si>
  <si>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</si>
  <si>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</si>
  <si>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</si>
  <si>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</si>
  <si>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</si>
  <si>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</si>
  <si>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</si>
  <si>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</si>
  <si>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</si>
  <si>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</si>
  <si>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</si>
  <si>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</si>
  <si>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</si>
  <si>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</si>
  <si>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</si>
  <si>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</si>
  <si>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</si>
  <si>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</si>
  <si>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</si>
  <si>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</si>
  <si>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Slepý stavební rozpočet</t>
  </si>
  <si>
    <t>25013 Bruntál, výměna zábradlí ul. Ruská - naproti Spol. domu</t>
  </si>
  <si>
    <t> </t>
  </si>
  <si>
    <t>Č</t>
  </si>
  <si>
    <t>MJ</t>
  </si>
  <si>
    <t>Množství</t>
  </si>
  <si>
    <t>Cena/MJ</t>
  </si>
  <si>
    <t>Náklady (Kč)</t>
  </si>
  <si>
    <t>ISWORK</t>
  </si>
  <si>
    <t>GROUPCODE</t>
  </si>
  <si>
    <t>VATTAX</t>
  </si>
  <si>
    <t>Rozměry</t>
  </si>
  <si>
    <t>(Kč)</t>
  </si>
  <si>
    <t>Celkem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</si>
  <si>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</si>
  <si>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</si>
  <si>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</si>
  <si>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</si>
  <si>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</si>
  <si>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</si>
  <si>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</si>
  <si>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</si>
  <si>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</si>
  <si>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</si>
  <si>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</si>
  <si>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</si>
  <si>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</si>
  <si>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00126111VD</t>
  </si>
  <si>
    <t>kpl</t>
  </si>
  <si>
    <t>0_</t>
  </si>
  <si>
    <t>_</t>
  </si>
  <si>
    <t>provizorní ochrana před pádem do komunikace</t>
  </si>
  <si>
    <t>po dobu bez zábradlí</t>
  </si>
  <si>
    <t>2</t>
  </si>
  <si>
    <t>123119VD</t>
  </si>
  <si>
    <t>Fotodokumentace</t>
  </si>
  <si>
    <t>3</t>
  </si>
  <si>
    <t>123171VD</t>
  </si>
  <si>
    <t>Přechodné dopravní značení</t>
  </si>
  <si>
    <t>4</t>
  </si>
  <si>
    <t>123126VD</t>
  </si>
  <si>
    <t>5</t>
  </si>
  <si>
    <t>278311061R00</t>
  </si>
  <si>
    <t>Zálivka kotevních otvorů C 25/30 XF1 do 0,02 m3</t>
  </si>
  <si>
    <t>m3</t>
  </si>
  <si>
    <t>27_</t>
  </si>
  <si>
    <t>2_</t>
  </si>
  <si>
    <t>otvory po stávajícím zábradlí</t>
  </si>
  <si>
    <t>0,08*0,06*0,25*63</t>
  </si>
  <si>
    <t>6</t>
  </si>
  <si>
    <t>316381122R00</t>
  </si>
  <si>
    <t>Krycí desky bez přesahu tl. 80 - 100 mm betonové</t>
  </si>
  <si>
    <t>m2</t>
  </si>
  <si>
    <t>31_</t>
  </si>
  <si>
    <t>3_</t>
  </si>
  <si>
    <t>(2,5+0,5)*0,45</t>
  </si>
  <si>
    <t>RTS komentář:</t>
  </si>
  <si>
    <t>V položce jsou zakalkulovány  i náklady na případnou konstrukční obvodovou výztuž, bednění, potěr nebo vyhlazení povrchu ve spádu k okrajům</t>
  </si>
  <si>
    <t>7</t>
  </si>
  <si>
    <t>953981105R00</t>
  </si>
  <si>
    <t>Chemické kotvy do betonu, hl. 170 mm, M 20, ampule</t>
  </si>
  <si>
    <t>kus</t>
  </si>
  <si>
    <t>95_</t>
  </si>
  <si>
    <t>9_</t>
  </si>
  <si>
    <t>123*4</t>
  </si>
  <si>
    <t>V položce je zakalkulováno vyvrtání a vyčištění otvoru požadovaného průměru a hloubky, zasunutí ampule s chemickou kotvou do otvoru a zavrtání svorníku s hrotem, maticí a podložkou pozink. CH - M20 x 260/70 GV. Položka je určena i pro kotvy do zdiva z plných cihel.</t>
  </si>
  <si>
    <t>8</t>
  </si>
  <si>
    <t>998153131R00</t>
  </si>
  <si>
    <t>Přesun hmot, zdi a valy samostatné zděné do 20 m</t>
  </si>
  <si>
    <t>t</t>
  </si>
  <si>
    <t>Položka je určena pro zdi a valy samostatné se svislou konstrukcí zděnou z cihel, kamene, tvárnic, monolitickou betonovou tyčovou nebo plošnou</t>
  </si>
  <si>
    <t>9</t>
  </si>
  <si>
    <t>967042712R00</t>
  </si>
  <si>
    <t>Odsekání zdiva plošné z kamene, betonu tl. 10 cm</t>
  </si>
  <si>
    <t>96_</t>
  </si>
  <si>
    <t>V položce není kalkulována manipulace se sutí, která se oceňuje samostatně položkami souboru 979</t>
  </si>
  <si>
    <t>10</t>
  </si>
  <si>
    <t>976071111R00</t>
  </si>
  <si>
    <t>Vybourání kovových zábradlí a madel</t>
  </si>
  <si>
    <t>m</t>
  </si>
  <si>
    <t>97_</t>
  </si>
  <si>
    <t>V položce není kalkulována manipulace se sutí, která se oceňuje samostatně položkami souboru 979.</t>
  </si>
  <si>
    <t>11</t>
  </si>
  <si>
    <t>979081111R00</t>
  </si>
  <si>
    <t>Odvoz suti a vybour. hmot na skládku do 1 km</t>
  </si>
  <si>
    <t>S_</t>
  </si>
  <si>
    <t>ocel</t>
  </si>
  <si>
    <t>4,551</t>
  </si>
  <si>
    <t>beton</t>
  </si>
  <si>
    <t>0,338</t>
  </si>
  <si>
    <t>12</t>
  </si>
  <si>
    <t>979081121R00</t>
  </si>
  <si>
    <t>Příplatek k odvozu za každý další 1 km</t>
  </si>
  <si>
    <t>4,889*2</t>
  </si>
  <si>
    <t>13</t>
  </si>
  <si>
    <t>979951111R00</t>
  </si>
  <si>
    <t>Výkup kovů - železný šrot tl. do 4 mm</t>
  </si>
  <si>
    <t>https://www.druhotnesuroviny.c</t>
  </si>
  <si>
    <t>14</t>
  </si>
  <si>
    <t>979999981R00</t>
  </si>
  <si>
    <t>Poplatek za recyklaci betonu kusovost do 1600 cm2, čistý (skup.170101)</t>
  </si>
  <si>
    <t>skupina 17 01 01 z Katalogu odpadů kusy do 40 x 40 cm Thermoservis - transport s.r.o. Roviny 4 643 00 Brno – Chrlice, ČR IČ: 269 12 643 DIČ: CZ 269 12 64</t>
  </si>
  <si>
    <t>15</t>
  </si>
  <si>
    <t>800013VD</t>
  </si>
  <si>
    <t>Dodávka a montáž zábradlí dle výkresu vč. žárového zinkování</t>
  </si>
  <si>
    <t>767_</t>
  </si>
  <si>
    <t>76_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</si>
</sst>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11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left" vertical="center"/>
    </xf>
    <xf numFmtId="0" fontId="2" fillId="0" borderId="16" xfId="0" applyNumberFormat="1" applyFont="1" applyFill="1" applyBorder="1" applyAlignment="1" applyProtection="1">
      <alignment horizontal="left" vertical="center"/>
    </xf>
    <xf numFmtId="4" fontId="2" fillId="0" borderId="16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5" fillId="2" borderId="20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7" fillId="0" borderId="24" xfId="0" applyNumberFormat="1" applyFont="1" applyFill="1" applyBorder="1" applyAlignment="1" applyProtection="1">
      <alignment horizontal="left" vertical="center"/>
    </xf>
    <xf numFmtId="0" fontId="8" fillId="0" borderId="25" xfId="0" applyNumberFormat="1" applyFont="1" applyFill="1" applyBorder="1" applyAlignment="1" applyProtection="1">
      <alignment horizontal="left" vertical="center"/>
    </xf>
    <xf numFmtId="4" fontId="8" fillId="0" borderId="25" xfId="0" applyNumberFormat="1" applyFont="1" applyFill="1" applyBorder="1" applyAlignment="1" applyProtection="1">
      <alignment horizontal="right" vertical="center"/>
    </xf>
    <xf numFmtId="0" fontId="8" fillId="0" borderId="25" xfId="0" applyNumberFormat="1" applyFont="1" applyFill="1" applyBorder="1" applyAlignment="1" applyProtection="1">
      <alignment horizontal="right" vertical="center"/>
    </xf>
    <xf numFmtId="0" fontId="7" fillId="0" borderId="28" xfId="0" applyNumberFormat="1" applyFont="1" applyFill="1" applyBorder="1" applyAlignment="1" applyProtection="1">
      <alignment horizontal="left" vertical="center"/>
    </xf>
    <xf numFmtId="4" fontId="8" fillId="0" borderId="32" xfId="0" applyNumberFormat="1" applyFont="1" applyFill="1" applyBorder="1" applyAlignment="1" applyProtection="1">
      <alignment horizontal="right" vertical="center"/>
    </xf>
    <xf numFmtId="0" fontId="8" fillId="0" borderId="32" xfId="0" applyNumberFormat="1" applyFont="1" applyFill="1" applyBorder="1" applyAlignment="1" applyProtection="1">
      <alignment horizontal="right" vertical="center"/>
    </xf>
    <xf numFmtId="4" fontId="8" fillId="0" borderId="23" xfId="0" applyNumberFormat="1" applyFont="1" applyFill="1" applyBorder="1" applyAlignment="1" applyProtection="1">
      <alignment horizontal="right" vertical="center"/>
    </xf>
    <xf numFmtId="4" fontId="8" fillId="0" borderId="35" xfId="0" applyNumberFormat="1" applyFont="1" applyFill="1" applyBorder="1" applyAlignment="1" applyProtection="1">
      <alignment horizontal="right" vertical="center"/>
    </xf>
    <xf numFmtId="4" fontId="7" fillId="2" borderId="22" xfId="0" applyNumberFormat="1" applyFont="1" applyFill="1" applyBorder="1" applyAlignment="1" applyProtection="1">
      <alignment horizontal="right" vertical="center"/>
    </xf>
    <xf numFmtId="4" fontId="7" fillId="2" borderId="27" xfId="0" applyNumberFormat="1" applyFont="1" applyFill="1" applyBorder="1" applyAlignment="1" applyProtection="1">
      <alignment horizontal="right" vertical="center"/>
    </xf>
    <xf numFmtId="0" fontId="9" fillId="0" borderId="16" xfId="0" applyNumberFormat="1" applyFont="1" applyFill="1" applyBorder="1" applyAlignment="1" applyProtection="1">
      <alignment horizontal="left" vertical="center"/>
    </xf>
    <xf numFmtId="0" fontId="3" fillId="0" borderId="52" xfId="0" applyNumberFormat="1" applyFont="1" applyFill="1" applyBorder="1" applyAlignment="1" applyProtection="1">
      <alignment horizontal="right" vertical="center"/>
    </xf>
    <xf numFmtId="4" fontId="2" fillId="0" borderId="25" xfId="0" applyNumberFormat="1" applyFont="1" applyFill="1" applyBorder="1" applyAlignment="1" applyProtection="1">
      <alignment horizontal="right" vertical="center"/>
    </xf>
    <xf numFmtId="0" fontId="2" fillId="0" borderId="25" xfId="0" applyNumberFormat="1" applyFont="1" applyFill="1" applyBorder="1" applyAlignment="1" applyProtection="1">
      <alignment horizontal="left" vertical="center"/>
    </xf>
    <xf numFmtId="4" fontId="2" fillId="0" borderId="56" xfId="0" applyNumberFormat="1" applyFont="1" applyFill="1" applyBorder="1" applyAlignment="1" applyProtection="1">
      <alignment horizontal="right" vertical="center"/>
    </xf>
    <xf numFmtId="0" fontId="2" fillId="0" borderId="56" xfId="0" applyNumberFormat="1" applyFont="1" applyFill="1" applyBorder="1" applyAlignment="1" applyProtection="1">
      <alignment horizontal="left" vertical="center"/>
    </xf>
    <xf numFmtId="0" fontId="3" fillId="0" borderId="60" xfId="0" applyNumberFormat="1" applyFont="1" applyFill="1" applyBorder="1" applyAlignment="1" applyProtection="1">
      <alignment horizontal="left" vertical="center"/>
    </xf>
    <xf numFmtId="0" fontId="3" fillId="0" borderId="60" xfId="0" applyNumberFormat="1" applyFont="1" applyFill="1" applyBorder="1" applyAlignment="1" applyProtection="1">
      <alignment horizontal="right" vertical="center"/>
    </xf>
    <xf numFmtId="4" fontId="3" fillId="0" borderId="60" xfId="0" applyNumberFormat="1" applyFont="1" applyFill="1" applyBorder="1" applyAlignment="1" applyProtection="1">
      <alignment horizontal="right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0" fontId="3" fillId="0" borderId="62" xfId="0" applyNumberFormat="1" applyFont="1" applyFill="1" applyBorder="1" applyAlignment="1" applyProtection="1">
      <alignment horizontal="left" vertical="center"/>
    </xf>
    <xf numFmtId="0" fontId="3" fillId="0" borderId="63" xfId="0" applyNumberFormat="1" applyFont="1" applyFill="1" applyBorder="1" applyAlignment="1" applyProtection="1">
      <alignment horizontal="left" vertical="center"/>
    </xf>
    <xf numFmtId="0" fontId="3" fillId="0" borderId="63" xfId="0" applyNumberFormat="1" applyFont="1" applyFill="1" applyBorder="1" applyAlignment="1" applyProtection="1">
      <alignment horizontal="center" vertical="center"/>
    </xf>
    <xf numFmtId="0" fontId="3" fillId="0" borderId="66" xfId="0" applyNumberFormat="1" applyFont="1" applyFill="1" applyBorder="1" applyAlignment="1" applyProtection="1">
      <alignment horizontal="center" vertical="center"/>
    </xf>
    <xf numFmtId="0" fontId="3" fillId="0" borderId="67" xfId="0" applyNumberFormat="1" applyFont="1" applyFill="1" applyBorder="1" applyAlignment="1" applyProtection="1">
      <alignment horizontal="center" vertical="center"/>
    </xf>
    <xf numFmtId="0" fontId="0" fillId="0" borderId="68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2" fillId="0" borderId="69" xfId="0" applyNumberFormat="1" applyFont="1" applyFill="1" applyBorder="1" applyAlignment="1" applyProtection="1">
      <alignment horizontal="left" vertical="center"/>
    </xf>
    <xf numFmtId="0" fontId="2" fillId="0" borderId="70" xfId="0" applyNumberFormat="1" applyFont="1" applyFill="1" applyBorder="1" applyAlignment="1" applyProtection="1">
      <alignment horizontal="left" vertical="center"/>
    </xf>
    <xf numFmtId="0" fontId="3" fillId="0" borderId="70" xfId="0" applyNumberFormat="1" applyFont="1" applyFill="1" applyBorder="1" applyAlignment="1" applyProtection="1">
      <alignment horizontal="center" vertical="center"/>
    </xf>
    <xf numFmtId="0" fontId="3" fillId="0" borderId="73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/>
    <xf numFmtId="0" fontId="2" fillId="2" borderId="15" xfId="0" applyNumberFormat="1" applyFont="1" applyFill="1" applyBorder="1" applyAlignment="1" applyProtection="1">
      <alignment horizontal="left" vertical="center"/>
    </xf>
    <xf numFmtId="0" fontId="2" fillId="2" borderId="16" xfId="0" applyNumberFormat="1" applyFont="1" applyFill="1" applyBorder="1" applyAlignment="1" applyProtection="1">
      <alignment horizontal="left" vertical="center"/>
    </xf>
    <xf numFmtId="4" fontId="3" fillId="2" borderId="16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9" xfId="0" applyNumberFormat="1" applyFont="1" applyFill="1" applyBorder="1" applyAlignment="1" applyProtection="1"/>
    <xf numFmtId="0" fontId="0" fillId="0" borderId="18" xfId="0" applyNumberFormat="1" applyFont="1" applyFill="1" applyBorder="1" applyAlignment="1" applyProtection="1"/>
    <xf numFmtId="4" fontId="3" fillId="0" borderId="74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17" xfId="0" applyNumberFormat="1" applyFont="1" applyFill="1" applyBorder="1" applyAlignment="1" applyProtection="1">
      <alignment horizontal="left" vertical="center"/>
    </xf>
    <xf numFmtId="0" fontId="3" fillId="2" borderId="16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8" fillId="0" borderId="41" xfId="0" applyNumberFormat="1" applyFont="1" applyFill="1" applyBorder="1" applyAlignment="1" applyProtection="1">
      <alignment horizontal="left" vertical="center"/>
    </xf>
    <xf numFmtId="0" fontId="8" fillId="0" borderId="39" xfId="0" applyNumberFormat="1" applyFont="1" applyFill="1" applyBorder="1" applyAlignment="1" applyProtection="1">
      <alignment horizontal="left" vertical="center"/>
    </xf>
    <xf numFmtId="0" fontId="8" fillId="0" borderId="40" xfId="0" applyNumberFormat="1" applyFont="1" applyFill="1" applyBorder="1" applyAlignment="1" applyProtection="1">
      <alignment horizontal="left" vertical="center"/>
    </xf>
    <xf numFmtId="0" fontId="8" fillId="0" borderId="44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43" xfId="0" applyNumberFormat="1" applyFont="1" applyFill="1" applyBorder="1" applyAlignment="1" applyProtection="1">
      <alignment horizontal="left" vertical="center"/>
    </xf>
    <xf numFmtId="0" fontId="8" fillId="0" borderId="48" xfId="0" applyNumberFormat="1" applyFont="1" applyFill="1" applyBorder="1" applyAlignment="1" applyProtection="1">
      <alignment horizontal="left" vertical="center"/>
    </xf>
    <xf numFmtId="0" fontId="8" fillId="0" borderId="46" xfId="0" applyNumberFormat="1" applyFont="1" applyFill="1" applyBorder="1" applyAlignment="1" applyProtection="1">
      <alignment horizontal="left" vertical="center"/>
    </xf>
    <xf numFmtId="0" fontId="8" fillId="0" borderId="47" xfId="0" applyNumberFormat="1" applyFont="1" applyFill="1" applyBorder="1" applyAlignment="1" applyProtection="1">
      <alignment horizontal="left" vertical="center"/>
    </xf>
    <xf numFmtId="0" fontId="8" fillId="0" borderId="38" xfId="0" applyNumberFormat="1" applyFont="1" applyFill="1" applyBorder="1" applyAlignment="1" applyProtection="1">
      <alignment horizontal="left" vertical="center"/>
    </xf>
    <xf numFmtId="0" fontId="8" fillId="0" borderId="42" xfId="0" applyNumberFormat="1" applyFont="1" applyFill="1" applyBorder="1" applyAlignment="1" applyProtection="1">
      <alignment horizontal="left" vertical="center"/>
    </xf>
    <xf numFmtId="0" fontId="8" fillId="0" borderId="45" xfId="0" applyNumberFormat="1" applyFont="1" applyFill="1" applyBorder="1" applyAlignment="1" applyProtection="1">
      <alignment horizontal="left" vertical="center"/>
    </xf>
    <xf numFmtId="0" fontId="7" fillId="0" borderId="29" xfId="0" applyNumberFormat="1" applyFont="1" applyFill="1" applyBorder="1" applyAlignment="1" applyProtection="1">
      <alignment horizontal="left" vertical="center"/>
    </xf>
    <xf numFmtId="0" fontId="7" fillId="0" borderId="27" xfId="0" applyNumberFormat="1" applyFont="1" applyFill="1" applyBorder="1" applyAlignment="1" applyProtection="1">
      <alignment horizontal="left" vertical="center"/>
    </xf>
    <xf numFmtId="0" fontId="7" fillId="2" borderId="34" xfId="0" applyNumberFormat="1" applyFont="1" applyFill="1" applyBorder="1" applyAlignment="1" applyProtection="1">
      <alignment horizontal="left" vertical="center"/>
    </xf>
    <xf numFmtId="0" fontId="7" fillId="2" borderId="36" xfId="0" applyNumberFormat="1" applyFont="1" applyFill="1" applyBorder="1" applyAlignment="1" applyProtection="1">
      <alignment horizontal="left" vertical="center"/>
    </xf>
    <xf numFmtId="0" fontId="7" fillId="2" borderId="29" xfId="0" applyNumberFormat="1" applyFont="1" applyFill="1" applyBorder="1" applyAlignment="1" applyProtection="1">
      <alignment horizontal="left" vertical="center"/>
    </xf>
    <xf numFmtId="0" fontId="7" fillId="2" borderId="37" xfId="0" applyNumberFormat="1" applyFont="1" applyFill="1" applyBorder="1" applyAlignment="1" applyProtection="1">
      <alignment horizontal="left" vertical="center"/>
    </xf>
    <xf numFmtId="0" fontId="7" fillId="2" borderId="21" xfId="0" applyNumberFormat="1" applyFont="1" applyFill="1" applyBorder="1" applyAlignment="1" applyProtection="1">
      <alignment horizontal="left" vertical="center"/>
    </xf>
    <xf numFmtId="0" fontId="7" fillId="2" borderId="26" xfId="0" applyNumberFormat="1" applyFont="1" applyFill="1" applyBorder="1" applyAlignment="1" applyProtection="1">
      <alignment horizontal="left" vertical="center"/>
    </xf>
    <xf numFmtId="0" fontId="8" fillId="0" borderId="26" xfId="0" applyNumberFormat="1" applyFont="1" applyFill="1" applyBorder="1" applyAlignment="1" applyProtection="1">
      <alignment horizontal="left" vertical="center"/>
    </xf>
    <xf numFmtId="0" fontId="8" fillId="0" borderId="27" xfId="0" applyNumberFormat="1" applyFont="1" applyFill="1" applyBorder="1" applyAlignment="1" applyProtection="1">
      <alignment horizontal="left" vertical="center"/>
    </xf>
    <xf numFmtId="0" fontId="8" fillId="0" borderId="33" xfId="0" applyNumberFormat="1" applyFont="1" applyFill="1" applyBorder="1" applyAlignment="1" applyProtection="1">
      <alignment horizontal="left" vertical="center"/>
    </xf>
    <xf numFmtId="0" fontId="8" fillId="0" borderId="31" xfId="0" applyNumberFormat="1" applyFont="1" applyFill="1" applyBorder="1" applyAlignment="1" applyProtection="1">
      <alignment horizontal="left" vertical="center"/>
    </xf>
    <xf numFmtId="0" fontId="7" fillId="0" borderId="21" xfId="0" applyNumberFormat="1" applyFont="1" applyFill="1" applyBorder="1" applyAlignment="1" applyProtection="1">
      <alignment horizontal="left" vertical="center"/>
    </xf>
    <xf numFmtId="0" fontId="7" fillId="0" borderId="22" xfId="0" applyNumberFormat="1" applyFont="1" applyFill="1" applyBorder="1" applyAlignment="1" applyProtection="1">
      <alignment horizontal="left" vertical="center"/>
    </xf>
    <xf numFmtId="0" fontId="7" fillId="0" borderId="26" xfId="0" applyNumberFormat="1" applyFont="1" applyFill="1" applyBorder="1" applyAlignment="1" applyProtection="1">
      <alignment horizontal="left" vertical="center"/>
    </xf>
    <xf numFmtId="0" fontId="7" fillId="0" borderId="30" xfId="0" applyNumberFormat="1" applyFont="1" applyFill="1" applyBorder="1" applyAlignment="1" applyProtection="1">
      <alignment horizontal="left" vertical="center"/>
    </xf>
    <xf numFmtId="0" fontId="7" fillId="0" borderId="31" xfId="0" applyNumberFormat="1" applyFont="1" applyFill="1" applyBorder="1" applyAlignment="1" applyProtection="1">
      <alignment horizontal="left" vertical="center"/>
    </xf>
    <xf numFmtId="0" fontId="7" fillId="0" borderId="34" xfId="0" applyNumberFormat="1" applyFont="1" applyFill="1" applyBorder="1" applyAlignment="1" applyProtection="1">
      <alignment horizontal="left" vertical="center"/>
    </xf>
    <xf numFmtId="0" fontId="2" fillId="0" borderId="18" xfId="0" applyNumberFormat="1" applyFont="1" applyFill="1" applyBorder="1" applyAlignment="1" applyProtection="1">
      <alignment horizontal="left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left" vertical="center"/>
    </xf>
    <xf numFmtId="0" fontId="6" fillId="0" borderId="22" xfId="0" applyNumberFormat="1" applyFont="1" applyFill="1" applyBorder="1" applyAlignment="1" applyProtection="1">
      <alignment horizontal="left" vertical="center"/>
    </xf>
    <xf numFmtId="0" fontId="2" fillId="0" borderId="17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center"/>
    </xf>
    <xf numFmtId="1" fontId="2" fillId="0" borderId="6" xfId="0" applyNumberFormat="1" applyFont="1" applyFill="1" applyBorder="1" applyAlignment="1" applyProtection="1">
      <alignment horizontal="left" vertical="center"/>
    </xf>
    <xf numFmtId="0" fontId="3" fillId="0" borderId="57" xfId="0" applyNumberFormat="1" applyFont="1" applyFill="1" applyBorder="1" applyAlignment="1" applyProtection="1">
      <alignment horizontal="left" vertical="center"/>
    </xf>
    <xf numFmtId="0" fontId="3" fillId="0" borderId="58" xfId="0" applyNumberFormat="1" applyFont="1" applyFill="1" applyBorder="1" applyAlignment="1" applyProtection="1">
      <alignment horizontal="left" vertical="center"/>
    </xf>
    <xf numFmtId="0" fontId="3" fillId="0" borderId="59" xfId="0" applyNumberFormat="1" applyFont="1" applyFill="1" applyBorder="1" applyAlignment="1" applyProtection="1">
      <alignment horizontal="left" vertical="center"/>
    </xf>
    <xf numFmtId="0" fontId="7" fillId="0" borderId="57" xfId="0" applyNumberFormat="1" applyFont="1" applyFill="1" applyBorder="1" applyAlignment="1" applyProtection="1">
      <alignment horizontal="left" vertical="center"/>
    </xf>
    <xf numFmtId="0" fontId="7" fillId="0" borderId="58" xfId="0" applyNumberFormat="1" applyFont="1" applyFill="1" applyBorder="1" applyAlignment="1" applyProtection="1">
      <alignment horizontal="left" vertical="center"/>
    </xf>
    <xf numFmtId="0" fontId="7" fillId="0" borderId="59" xfId="0" applyNumberFormat="1" applyFont="1" applyFill="1" applyBorder="1" applyAlignment="1" applyProtection="1">
      <alignment horizontal="left" vertical="center"/>
    </xf>
    <xf numFmtId="4" fontId="7" fillId="0" borderId="61" xfId="0" applyNumberFormat="1" applyFont="1" applyFill="1" applyBorder="1" applyAlignment="1" applyProtection="1">
      <alignment horizontal="right" vertical="center"/>
    </xf>
    <xf numFmtId="0" fontId="7" fillId="0" borderId="58" xfId="0" applyNumberFormat="1" applyFont="1" applyFill="1" applyBorder="1" applyAlignment="1" applyProtection="1">
      <alignment horizontal="right" vertical="center"/>
    </xf>
    <xf numFmtId="0" fontId="7" fillId="0" borderId="59" xfId="0" applyNumberFormat="1" applyFont="1" applyFill="1" applyBorder="1" applyAlignment="1" applyProtection="1">
      <alignment horizontal="right" vertical="center"/>
    </xf>
    <xf numFmtId="0" fontId="7" fillId="0" borderId="8" xfId="0" applyNumberFormat="1" applyFont="1" applyFill="1" applyBorder="1" applyAlignment="1" applyProtection="1">
      <alignment horizontal="left" vertical="center"/>
    </xf>
    <xf numFmtId="0" fontId="3" fillId="0" borderId="49" xfId="0" applyNumberFormat="1" applyFont="1" applyFill="1" applyBorder="1" applyAlignment="1" applyProtection="1">
      <alignment horizontal="left" vertical="center"/>
    </xf>
    <xf numFmtId="0" fontId="3" fillId="0" borderId="50" xfId="0" applyNumberFormat="1" applyFont="1" applyFill="1" applyBorder="1" applyAlignment="1" applyProtection="1">
      <alignment horizontal="left" vertical="center"/>
    </xf>
    <xf numFmtId="0" fontId="3" fillId="0" borderId="51" xfId="0" applyNumberFormat="1" applyFont="1" applyFill="1" applyBorder="1" applyAlignment="1" applyProtection="1">
      <alignment horizontal="left" vertical="center"/>
    </xf>
    <xf numFmtId="0" fontId="2" fillId="0" borderId="53" xfId="0" applyNumberFormat="1" applyFont="1" applyFill="1" applyBorder="1" applyAlignment="1" applyProtection="1">
      <alignment horizontal="left" vertical="center"/>
    </xf>
    <xf numFmtId="0" fontId="2" fillId="0" borderId="54" xfId="0" applyNumberFormat="1" applyFont="1" applyFill="1" applyBorder="1" applyAlignment="1" applyProtection="1">
      <alignment horizontal="left" vertical="center"/>
    </xf>
    <xf numFmtId="0" fontId="2" fillId="0" borderId="55" xfId="0" applyNumberFormat="1" applyFont="1" applyFill="1" applyBorder="1" applyAlignment="1" applyProtection="1">
      <alignment horizontal="left" vertical="center"/>
    </xf>
    <xf numFmtId="0" fontId="2" fillId="0" borderId="29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6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0" borderId="71" xfId="0" applyNumberFormat="1" applyFont="1" applyFill="1" applyBorder="1" applyAlignment="1" applyProtection="1">
      <alignment horizontal="left" vertical="center"/>
    </xf>
    <xf numFmtId="0" fontId="3" fillId="0" borderId="72" xfId="0" applyNumberFormat="1" applyFont="1" applyFill="1" applyBorder="1" applyAlignment="1" applyProtection="1">
      <alignment horizontal="left" vertical="center"/>
    </xf>
    <xf numFmtId="0" fontId="3" fillId="2" borderId="16" xfId="0" applyNumberFormat="1" applyFont="1" applyFill="1" applyBorder="1" applyAlignment="1" applyProtection="1">
      <alignment horizontal="left" vertical="center" wrapText="1"/>
    </xf>
    <xf numFmtId="0" fontId="3" fillId="2" borderId="16" xfId="0" applyNumberFormat="1" applyFont="1" applyFill="1" applyBorder="1" applyAlignment="1" applyProtection="1">
      <alignment horizontal="left" vertical="center"/>
    </xf>
    <xf numFmtId="0" fontId="3" fillId="0" borderId="64" xfId="0" applyNumberFormat="1" applyFont="1" applyFill="1" applyBorder="1" applyAlignment="1" applyProtection="1">
      <alignment horizontal="left" vertical="center"/>
    </xf>
    <xf numFmtId="0" fontId="3" fillId="0" borderId="65" xfId="0" applyNumberFormat="1" applyFont="1" applyFill="1" applyBorder="1" applyAlignment="1" applyProtection="1">
      <alignment horizontal="left" vertical="center"/>
    </xf>
    <xf numFmtId="0" fontId="2" fillId="3" borderId="6" xfId="0" applyNumberFormat="1" applyFont="1" applyFill="1" applyBorder="1" applyAlignment="1" applyProtection="1">
      <alignment horizontal="left" vertical="center"/>
      <protection locked="0"/>
    </xf>
    <xf numFmtId="16" fontId="2" fillId="3" borderId="0" xfId="0" applyNumberFormat="1" applyFont="1" applyFill="1" applyBorder="1" applyAlignment="1" applyProtection="1">
      <alignment horizontal="left" vertical="center"/>
      <protection locked="0"/>
    </xf>
    <xf numFmtId="0" fontId="2" fillId="3" borderId="8" xfId="0" applyNumberFormat="1" applyFont="1" applyFill="1" applyBorder="1" applyAlignment="1" applyProtection="1">
      <alignment horizontal="left" vertical="center"/>
      <protection locked="0"/>
    </xf>
    <xf numFmtId="0" fontId="2" fillId="3" borderId="0" xfId="0" applyNumberFormat="1" applyFont="1" applyFill="1" applyBorder="1" applyAlignment="1" applyProtection="1">
      <alignment horizontal="left" vertical="center"/>
      <protection locked="0"/>
    </xf>
    <xf numFmtId="0" fontId="2" fillId="3" borderId="9" xfId="0" applyNumberFormat="1" applyFont="1" applyFill="1" applyBorder="1" applyAlignment="1" applyProtection="1">
      <alignment horizontal="left" vertical="center"/>
      <protection locked="0"/>
    </xf>
    <xf numFmtId="0" fontId="2" fillId="3" borderId="18" xfId="0" applyNumberFormat="1" applyFont="1" applyFill="1" applyBorder="1" applyAlignment="1" applyProtection="1">
      <alignment horizontal="left"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4" fontId="2" fillId="3" borderId="9" xfId="0" applyNumberFormat="1" applyFont="1" applyFill="1" applyBorder="1" applyAlignment="1" applyProtection="1">
      <alignment horizontal="righ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pane ySplit="11" topLeftCell="A12" activePane="bottomLeft" state="frozen"/>
      <selection pane="bottomLeft" activeCell="G6" sqref="G6:G7"/>
    </sheetView>
  </sheetViews>
  <sheetFormatPr defaultColWidth="12.140625" defaultRowHeight="15" customHeight="1" x14ac:dyDescent="0.25"/>
  <cols>
    <col min="1" max="2" width="8.5703125" customWidth="1"/>
    <col min="3" max="3" width="71.42578125" customWidth="1"/>
    <col min="4" max="6" width="12.140625" customWidth="1"/>
    <col min="7" max="7" width="27.85546875" customWidth="1"/>
    <col min="8" max="9" width="0" hidden="1" customWidth="1"/>
  </cols>
  <sheetData>
    <row r="1" spans="1:9" ht="54.75" customHeight="1" x14ac:dyDescent="0.25">
      <c r="A1" s="79" t="s">
        <v>0</v>
      </c>
      <c r="B1" s="79"/>
      <c r="C1" s="79"/>
      <c r="D1" s="79"/>
      <c r="E1" s="79"/>
      <c r="F1" s="79"/>
      <c r="G1" s="79"/>
    </row>
    <row r="2" spans="1:9" x14ac:dyDescent="0.25">
      <c r="A2" s="80" t="s">
        <v>1</v>
      </c>
      <c r="B2" s="77"/>
      <c r="C2" s="85" t="str">
        <f>'Stavební rozpočet'!D2</f>
        <v>25013 Bruntál, výměna zábradlí ul. Ruská - naproti Spol. domu</v>
      </c>
      <c r="D2" s="77" t="s">
        <v>2</v>
      </c>
      <c r="E2" s="77" t="s">
        <v>3</v>
      </c>
      <c r="F2" s="84" t="s">
        <v>4</v>
      </c>
      <c r="G2" s="71" t="str">
        <f>'Stavební rozpočet'!J2</f>
        <v> </v>
      </c>
    </row>
    <row r="3" spans="1:9" ht="15" customHeight="1" x14ac:dyDescent="0.25">
      <c r="A3" s="81"/>
      <c r="B3" s="70"/>
      <c r="C3" s="86"/>
      <c r="D3" s="70"/>
      <c r="E3" s="70"/>
      <c r="F3" s="70"/>
      <c r="G3" s="72"/>
    </row>
    <row r="4" spans="1:9" x14ac:dyDescent="0.25">
      <c r="A4" s="82" t="s">
        <v>5</v>
      </c>
      <c r="B4" s="70"/>
      <c r="C4" s="75" t="str">
        <f>'Stavební rozpočet'!D4</f>
        <v xml:space="preserve"> </v>
      </c>
      <c r="D4" s="70" t="s">
        <v>6</v>
      </c>
      <c r="E4" s="70"/>
      <c r="F4" s="75" t="s">
        <v>7</v>
      </c>
      <c r="G4" s="73" t="str">
        <f>'Stavební rozpočet'!J4</f>
        <v> </v>
      </c>
    </row>
    <row r="5" spans="1:9" ht="15" customHeight="1" x14ac:dyDescent="0.25">
      <c r="A5" s="81"/>
      <c r="B5" s="70"/>
      <c r="C5" s="70"/>
      <c r="D5" s="70"/>
      <c r="E5" s="70"/>
      <c r="F5" s="70"/>
      <c r="G5" s="72"/>
    </row>
    <row r="6" spans="1:9" x14ac:dyDescent="0.25">
      <c r="A6" s="82" t="s">
        <v>8</v>
      </c>
      <c r="B6" s="70"/>
      <c r="C6" s="75" t="str">
        <f>'Stavební rozpočet'!D6</f>
        <v xml:space="preserve"> </v>
      </c>
      <c r="D6" s="70" t="s">
        <v>9</v>
      </c>
      <c r="E6" s="70" t="s">
        <v>3</v>
      </c>
      <c r="F6" s="75" t="s">
        <v>10</v>
      </c>
      <c r="G6" s="73" t="str">
        <f>'Stavební rozpočet'!J6</f>
        <v> </v>
      </c>
    </row>
    <row r="7" spans="1:9" ht="15" customHeight="1" x14ac:dyDescent="0.25">
      <c r="A7" s="81"/>
      <c r="B7" s="70"/>
      <c r="C7" s="70"/>
      <c r="D7" s="70"/>
      <c r="E7" s="70"/>
      <c r="F7" s="70"/>
      <c r="G7" s="72"/>
    </row>
    <row r="8" spans="1:9" x14ac:dyDescent="0.25">
      <c r="A8" s="82" t="s">
        <v>11</v>
      </c>
      <c r="B8" s="70"/>
      <c r="C8" s="75" t="str">
        <f>'Stavební rozpočet'!J8</f>
        <v> </v>
      </c>
      <c r="D8" s="70" t="s">
        <v>12</v>
      </c>
      <c r="E8" s="70"/>
      <c r="F8" s="70" t="s">
        <v>12</v>
      </c>
      <c r="G8" s="73">
        <f>'Stavební rozpočet'!H8</f>
        <v>0</v>
      </c>
    </row>
    <row r="9" spans="1:9" x14ac:dyDescent="0.25">
      <c r="A9" s="83"/>
      <c r="B9" s="76"/>
      <c r="C9" s="76"/>
      <c r="D9" s="78"/>
      <c r="E9" s="78"/>
      <c r="F9" s="78"/>
      <c r="G9" s="74"/>
    </row>
    <row r="10" spans="1:9" x14ac:dyDescent="0.25">
      <c r="A10" s="1" t="s">
        <v>13</v>
      </c>
      <c r="B10" s="2" t="s">
        <v>14</v>
      </c>
      <c r="C10" s="3" t="s">
        <v>15</v>
      </c>
      <c r="G10" s="4" t="s">
        <v>16</v>
      </c>
    </row>
    <row r="11" spans="1:9" x14ac:dyDescent="0.25">
      <c r="A11" s="5" t="s">
        <v>17</v>
      </c>
      <c r="B11" s="6" t="s">
        <v>18</v>
      </c>
      <c r="C11" s="70" t="s">
        <v>19</v>
      </c>
      <c r="D11" s="70"/>
      <c r="E11" s="70"/>
      <c r="F11" s="70"/>
      <c r="G11" s="7">
        <f>'Stavební rozpočet'!I12</f>
        <v>0</v>
      </c>
      <c r="H11" s="8" t="s">
        <v>20</v>
      </c>
      <c r="I11" s="9">
        <f t="shared" ref="I11:I18" si="0">IF(H11="F",0,G11)</f>
        <v>0</v>
      </c>
    </row>
    <row r="12" spans="1:9" x14ac:dyDescent="0.25">
      <c r="A12" s="60" t="s">
        <v>17</v>
      </c>
      <c r="B12" s="61" t="s">
        <v>21</v>
      </c>
      <c r="C12" s="70" t="s">
        <v>22</v>
      </c>
      <c r="D12" s="70"/>
      <c r="E12" s="70"/>
      <c r="F12" s="70"/>
      <c r="G12" s="9">
        <f>'Stavební rozpočet'!I20</f>
        <v>0</v>
      </c>
      <c r="H12" s="8" t="s">
        <v>20</v>
      </c>
      <c r="I12" s="9">
        <f t="shared" si="0"/>
        <v>0</v>
      </c>
    </row>
    <row r="13" spans="1:9" x14ac:dyDescent="0.25">
      <c r="A13" s="60" t="s">
        <v>17</v>
      </c>
      <c r="B13" s="61" t="s">
        <v>23</v>
      </c>
      <c r="C13" s="70" t="s">
        <v>24</v>
      </c>
      <c r="D13" s="70"/>
      <c r="E13" s="70"/>
      <c r="F13" s="70"/>
      <c r="G13" s="9">
        <f>'Stavební rozpočet'!I24</f>
        <v>0</v>
      </c>
      <c r="H13" s="8" t="s">
        <v>20</v>
      </c>
      <c r="I13" s="9">
        <f t="shared" si="0"/>
        <v>0</v>
      </c>
    </row>
    <row r="14" spans="1:9" x14ac:dyDescent="0.25">
      <c r="A14" s="60" t="s">
        <v>17</v>
      </c>
      <c r="B14" s="61" t="s">
        <v>25</v>
      </c>
      <c r="C14" s="70" t="s">
        <v>26</v>
      </c>
      <c r="D14" s="70"/>
      <c r="E14" s="70"/>
      <c r="F14" s="70"/>
      <c r="G14" s="9">
        <f>'Stavební rozpočet'!I28</f>
        <v>0</v>
      </c>
      <c r="H14" s="8" t="s">
        <v>20</v>
      </c>
      <c r="I14" s="9">
        <f t="shared" si="0"/>
        <v>0</v>
      </c>
    </row>
    <row r="15" spans="1:9" x14ac:dyDescent="0.25">
      <c r="A15" s="60" t="s">
        <v>17</v>
      </c>
      <c r="B15" s="61" t="s">
        <v>27</v>
      </c>
      <c r="C15" s="70" t="s">
        <v>28</v>
      </c>
      <c r="D15" s="70"/>
      <c r="E15" s="70"/>
      <c r="F15" s="70"/>
      <c r="G15" s="9">
        <f>'Stavební rozpočet'!I34</f>
        <v>0</v>
      </c>
      <c r="H15" s="8" t="s">
        <v>20</v>
      </c>
      <c r="I15" s="9">
        <f t="shared" si="0"/>
        <v>0</v>
      </c>
    </row>
    <row r="16" spans="1:9" x14ac:dyDescent="0.25">
      <c r="A16" s="60" t="s">
        <v>17</v>
      </c>
      <c r="B16" s="61" t="s">
        <v>29</v>
      </c>
      <c r="C16" s="70" t="s">
        <v>30</v>
      </c>
      <c r="D16" s="70"/>
      <c r="E16" s="70"/>
      <c r="F16" s="70"/>
      <c r="G16" s="9">
        <f>'Stavební rozpočet'!I38</f>
        <v>0</v>
      </c>
      <c r="H16" s="8" t="s">
        <v>20</v>
      </c>
      <c r="I16" s="9">
        <f t="shared" si="0"/>
        <v>0</v>
      </c>
    </row>
    <row r="17" spans="1:9" x14ac:dyDescent="0.25">
      <c r="A17" s="60" t="s">
        <v>17</v>
      </c>
      <c r="B17" s="61" t="s">
        <v>31</v>
      </c>
      <c r="C17" s="70" t="s">
        <v>32</v>
      </c>
      <c r="D17" s="70"/>
      <c r="E17" s="70"/>
      <c r="F17" s="70"/>
      <c r="G17" s="9">
        <f>'Stavební rozpočet'!I41</f>
        <v>0</v>
      </c>
      <c r="H17" s="8" t="s">
        <v>20</v>
      </c>
      <c r="I17" s="9">
        <f t="shared" si="0"/>
        <v>0</v>
      </c>
    </row>
    <row r="18" spans="1:9" x14ac:dyDescent="0.25">
      <c r="A18" s="60" t="s">
        <v>17</v>
      </c>
      <c r="B18" s="61" t="s">
        <v>33</v>
      </c>
      <c r="C18" s="70" t="s">
        <v>34</v>
      </c>
      <c r="D18" s="70"/>
      <c r="E18" s="70"/>
      <c r="F18" s="70"/>
      <c r="G18" s="9">
        <f>'Stavební rozpočet'!I53</f>
        <v>0</v>
      </c>
      <c r="H18" s="8" t="s">
        <v>20</v>
      </c>
      <c r="I18" s="9">
        <f t="shared" si="0"/>
        <v>0</v>
      </c>
    </row>
    <row r="19" spans="1:9" x14ac:dyDescent="0.25">
      <c r="F19" s="64" t="s">
        <v>35</v>
      </c>
      <c r="G19" s="10">
        <f>SUM(I11:I18)</f>
        <v>0</v>
      </c>
    </row>
  </sheetData>
  <sheetProtection password="8515" sheet="1" objects="1" scenarios="1"/>
  <mergeCells count="33">
    <mergeCell ref="A1:G1"/>
    <mergeCell ref="A2:B3"/>
    <mergeCell ref="A4:B5"/>
    <mergeCell ref="A6:B7"/>
    <mergeCell ref="A8:B9"/>
    <mergeCell ref="D2:D3"/>
    <mergeCell ref="D4:D5"/>
    <mergeCell ref="D6:D7"/>
    <mergeCell ref="D8:D9"/>
    <mergeCell ref="F2:F3"/>
    <mergeCell ref="F4:F5"/>
    <mergeCell ref="F6:F7"/>
    <mergeCell ref="F8:F9"/>
    <mergeCell ref="C2:C3"/>
    <mergeCell ref="C4:C5"/>
    <mergeCell ref="C6:C7"/>
    <mergeCell ref="G2:G3"/>
    <mergeCell ref="G4:G5"/>
    <mergeCell ref="G6:G7"/>
    <mergeCell ref="G8:G9"/>
    <mergeCell ref="C11:F11"/>
    <mergeCell ref="C8:C9"/>
    <mergeCell ref="E2:E3"/>
    <mergeCell ref="E4:E5"/>
    <mergeCell ref="E6:E7"/>
    <mergeCell ref="E8:E9"/>
    <mergeCell ref="C17:F17"/>
    <mergeCell ref="C18:F18"/>
    <mergeCell ref="C12:F12"/>
    <mergeCell ref="C13:F13"/>
    <mergeCell ref="C14:F14"/>
    <mergeCell ref="C15:F15"/>
    <mergeCell ref="C16:F16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I6" sqref="I6:I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23" t="s">
        <v>36</v>
      </c>
      <c r="B1" s="79"/>
      <c r="C1" s="79"/>
      <c r="D1" s="79"/>
      <c r="E1" s="79"/>
      <c r="F1" s="79"/>
      <c r="G1" s="79"/>
      <c r="H1" s="79"/>
      <c r="I1" s="79"/>
    </row>
    <row r="2" spans="1:9" x14ac:dyDescent="0.25">
      <c r="A2" s="80" t="s">
        <v>1</v>
      </c>
      <c r="B2" s="77"/>
      <c r="C2" s="85" t="str">
        <f>'Stavební rozpočet'!D2</f>
        <v>25013 Bruntál, výměna zábradlí ul. Ruská - naproti Spol. domu</v>
      </c>
      <c r="D2" s="122"/>
      <c r="E2" s="84" t="s">
        <v>4</v>
      </c>
      <c r="F2" s="84" t="str">
        <f>'Stavební rozpočet'!J2</f>
        <v> </v>
      </c>
      <c r="G2" s="77"/>
      <c r="H2" s="84" t="s">
        <v>37</v>
      </c>
      <c r="I2" s="124" t="s">
        <v>17</v>
      </c>
    </row>
    <row r="3" spans="1:9" ht="15" customHeight="1" x14ac:dyDescent="0.25">
      <c r="A3" s="81"/>
      <c r="B3" s="70"/>
      <c r="C3" s="86"/>
      <c r="D3" s="86"/>
      <c r="E3" s="70"/>
      <c r="F3" s="70"/>
      <c r="G3" s="70"/>
      <c r="H3" s="70"/>
      <c r="I3" s="72"/>
    </row>
    <row r="4" spans="1:9" x14ac:dyDescent="0.25">
      <c r="A4" s="82" t="s">
        <v>5</v>
      </c>
      <c r="B4" s="70"/>
      <c r="C4" s="75" t="str">
        <f>'Stavební rozpočet'!D4</f>
        <v xml:space="preserve"> </v>
      </c>
      <c r="D4" s="70"/>
      <c r="E4" s="75" t="s">
        <v>7</v>
      </c>
      <c r="F4" s="75" t="str">
        <f>'Stavební rozpočet'!J4</f>
        <v> </v>
      </c>
      <c r="G4" s="70"/>
      <c r="H4" s="75" t="s">
        <v>37</v>
      </c>
      <c r="I4" s="72" t="s">
        <v>17</v>
      </c>
    </row>
    <row r="5" spans="1:9" ht="15" customHeight="1" x14ac:dyDescent="0.25">
      <c r="A5" s="81"/>
      <c r="B5" s="70"/>
      <c r="C5" s="70"/>
      <c r="D5" s="70"/>
      <c r="E5" s="70"/>
      <c r="F5" s="70"/>
      <c r="G5" s="70"/>
      <c r="H5" s="70"/>
      <c r="I5" s="72"/>
    </row>
    <row r="6" spans="1:9" x14ac:dyDescent="0.25">
      <c r="A6" s="82" t="s">
        <v>8</v>
      </c>
      <c r="B6" s="70"/>
      <c r="C6" s="75" t="str">
        <f>'Stavební rozpočet'!D6</f>
        <v xml:space="preserve"> </v>
      </c>
      <c r="D6" s="70"/>
      <c r="E6" s="75" t="s">
        <v>10</v>
      </c>
      <c r="F6" s="75" t="str">
        <f>'Stavební rozpočet'!J6</f>
        <v> </v>
      </c>
      <c r="G6" s="70"/>
      <c r="H6" s="75" t="s">
        <v>37</v>
      </c>
      <c r="I6" s="157"/>
    </row>
    <row r="7" spans="1:9" ht="15" customHeight="1" x14ac:dyDescent="0.25">
      <c r="A7" s="81"/>
      <c r="B7" s="70"/>
      <c r="C7" s="70"/>
      <c r="D7" s="70"/>
      <c r="E7" s="70"/>
      <c r="F7" s="70"/>
      <c r="G7" s="70"/>
      <c r="H7" s="70"/>
      <c r="I7" s="157"/>
    </row>
    <row r="8" spans="1:9" x14ac:dyDescent="0.25">
      <c r="A8" s="82" t="s">
        <v>6</v>
      </c>
      <c r="B8" s="70"/>
      <c r="C8" s="75">
        <f>'Stavební rozpočet'!H4</f>
        <v>0</v>
      </c>
      <c r="D8" s="70"/>
      <c r="E8" s="75" t="s">
        <v>9</v>
      </c>
      <c r="F8" s="75" t="str">
        <f>'Stavební rozpočet'!H6</f>
        <v xml:space="preserve"> </v>
      </c>
      <c r="G8" s="70"/>
      <c r="H8" s="70" t="s">
        <v>38</v>
      </c>
      <c r="I8" s="125">
        <v>15</v>
      </c>
    </row>
    <row r="9" spans="1:9" x14ac:dyDescent="0.25">
      <c r="A9" s="81"/>
      <c r="B9" s="70"/>
      <c r="C9" s="70"/>
      <c r="D9" s="70"/>
      <c r="E9" s="70"/>
      <c r="F9" s="70"/>
      <c r="G9" s="70"/>
      <c r="H9" s="70"/>
      <c r="I9" s="72"/>
    </row>
    <row r="10" spans="1:9" x14ac:dyDescent="0.25">
      <c r="A10" s="82" t="s">
        <v>39</v>
      </c>
      <c r="B10" s="70"/>
      <c r="C10" s="75" t="str">
        <f>'Stavební rozpočet'!D8</f>
        <v xml:space="preserve"> </v>
      </c>
      <c r="D10" s="70"/>
      <c r="E10" s="75" t="s">
        <v>11</v>
      </c>
      <c r="F10" s="75" t="str">
        <f>'Stavební rozpočet'!J8</f>
        <v> </v>
      </c>
      <c r="G10" s="70"/>
      <c r="H10" s="70" t="s">
        <v>40</v>
      </c>
      <c r="I10" s="73">
        <f>'Stavební rozpočet'!H8</f>
        <v>0</v>
      </c>
    </row>
    <row r="11" spans="1:9" x14ac:dyDescent="0.25">
      <c r="A11" s="121"/>
      <c r="B11" s="78"/>
      <c r="C11" s="78"/>
      <c r="D11" s="78"/>
      <c r="E11" s="78"/>
      <c r="F11" s="78"/>
      <c r="G11" s="78"/>
      <c r="H11" s="78"/>
      <c r="I11" s="117"/>
    </row>
    <row r="12" spans="1:9" ht="23.25" x14ac:dyDescent="0.25">
      <c r="A12" s="118" t="s">
        <v>41</v>
      </c>
      <c r="B12" s="118"/>
      <c r="C12" s="118"/>
      <c r="D12" s="118"/>
      <c r="E12" s="118"/>
      <c r="F12" s="118"/>
      <c r="G12" s="118"/>
      <c r="H12" s="118"/>
      <c r="I12" s="118"/>
    </row>
    <row r="13" spans="1:9" ht="26.25" customHeight="1" x14ac:dyDescent="0.25">
      <c r="A13" s="11" t="s">
        <v>42</v>
      </c>
      <c r="B13" s="119" t="s">
        <v>43</v>
      </c>
      <c r="C13" s="120"/>
      <c r="D13" s="12" t="s">
        <v>44</v>
      </c>
      <c r="E13" s="119" t="s">
        <v>45</v>
      </c>
      <c r="F13" s="120"/>
      <c r="G13" s="12" t="s">
        <v>46</v>
      </c>
      <c r="H13" s="119" t="s">
        <v>47</v>
      </c>
      <c r="I13" s="120"/>
    </row>
    <row r="14" spans="1:9" ht="15.75" x14ac:dyDescent="0.25">
      <c r="A14" s="13" t="s">
        <v>48</v>
      </c>
      <c r="B14" s="14" t="s">
        <v>49</v>
      </c>
      <c r="C14" s="15">
        <f>SUM('Stavební rozpočet'!AB12:AB54)</f>
        <v>0</v>
      </c>
      <c r="D14" s="107" t="s">
        <v>50</v>
      </c>
      <c r="E14" s="108"/>
      <c r="F14" s="15">
        <f>VORN!I15</f>
        <v>0</v>
      </c>
      <c r="G14" s="107" t="s">
        <v>51</v>
      </c>
      <c r="H14" s="108"/>
      <c r="I14" s="16">
        <f>VORN!I21</f>
        <v>0</v>
      </c>
    </row>
    <row r="15" spans="1:9" ht="15.75" x14ac:dyDescent="0.25">
      <c r="A15" s="17" t="s">
        <v>17</v>
      </c>
      <c r="B15" s="14" t="s">
        <v>52</v>
      </c>
      <c r="C15" s="15">
        <f>SUM('Stavební rozpočet'!AC12:AC54)</f>
        <v>0</v>
      </c>
      <c r="D15" s="107" t="s">
        <v>53</v>
      </c>
      <c r="E15" s="108"/>
      <c r="F15" s="15">
        <f>VORN!I16</f>
        <v>0</v>
      </c>
      <c r="G15" s="107" t="s">
        <v>54</v>
      </c>
      <c r="H15" s="108"/>
      <c r="I15" s="16">
        <f>VORN!I22</f>
        <v>0</v>
      </c>
    </row>
    <row r="16" spans="1:9" ht="15.75" x14ac:dyDescent="0.25">
      <c r="A16" s="13" t="s">
        <v>55</v>
      </c>
      <c r="B16" s="14" t="s">
        <v>49</v>
      </c>
      <c r="C16" s="15">
        <f>SUM('Stavební rozpočet'!AD12:AD54)</f>
        <v>0</v>
      </c>
      <c r="D16" s="107" t="s">
        <v>56</v>
      </c>
      <c r="E16" s="108"/>
      <c r="F16" s="15">
        <f>VORN!I17</f>
        <v>0</v>
      </c>
      <c r="G16" s="107" t="s">
        <v>57</v>
      </c>
      <c r="H16" s="108"/>
      <c r="I16" s="16">
        <f>VORN!I23</f>
        <v>0</v>
      </c>
    </row>
    <row r="17" spans="1:9" ht="15.75" x14ac:dyDescent="0.25">
      <c r="A17" s="17" t="s">
        <v>17</v>
      </c>
      <c r="B17" s="14" t="s">
        <v>52</v>
      </c>
      <c r="C17" s="15">
        <f>SUM('Stavební rozpočet'!AE12:AE54)</f>
        <v>0</v>
      </c>
      <c r="D17" s="107" t="s">
        <v>17</v>
      </c>
      <c r="E17" s="108"/>
      <c r="F17" s="16" t="s">
        <v>17</v>
      </c>
      <c r="G17" s="107" t="s">
        <v>58</v>
      </c>
      <c r="H17" s="108"/>
      <c r="I17" s="16">
        <f>VORN!I24</f>
        <v>0</v>
      </c>
    </row>
    <row r="18" spans="1:9" ht="15.75" x14ac:dyDescent="0.25">
      <c r="A18" s="13" t="s">
        <v>59</v>
      </c>
      <c r="B18" s="14" t="s">
        <v>49</v>
      </c>
      <c r="C18" s="15">
        <f>SUM('Stavební rozpočet'!AF12:AF54)</f>
        <v>0</v>
      </c>
      <c r="D18" s="107" t="s">
        <v>17</v>
      </c>
      <c r="E18" s="108"/>
      <c r="F18" s="16" t="s">
        <v>17</v>
      </c>
      <c r="G18" s="107" t="s">
        <v>60</v>
      </c>
      <c r="H18" s="108"/>
      <c r="I18" s="16">
        <f>VORN!I25</f>
        <v>0</v>
      </c>
    </row>
    <row r="19" spans="1:9" ht="15.75" x14ac:dyDescent="0.25">
      <c r="A19" s="17" t="s">
        <v>17</v>
      </c>
      <c r="B19" s="14" t="s">
        <v>52</v>
      </c>
      <c r="C19" s="15">
        <f>SUM('Stavební rozpočet'!AG12:AG54)</f>
        <v>0</v>
      </c>
      <c r="D19" s="107" t="s">
        <v>17</v>
      </c>
      <c r="E19" s="108"/>
      <c r="F19" s="16" t="s">
        <v>17</v>
      </c>
      <c r="G19" s="107" t="s">
        <v>61</v>
      </c>
      <c r="H19" s="108"/>
      <c r="I19" s="16">
        <f>VORN!I26</f>
        <v>0</v>
      </c>
    </row>
    <row r="20" spans="1:9" ht="15.75" x14ac:dyDescent="0.25">
      <c r="A20" s="99" t="s">
        <v>62</v>
      </c>
      <c r="B20" s="100"/>
      <c r="C20" s="15">
        <f>SUM('Stavební rozpočet'!AH12:AH54)</f>
        <v>0</v>
      </c>
      <c r="D20" s="107" t="s">
        <v>17</v>
      </c>
      <c r="E20" s="108"/>
      <c r="F20" s="16" t="s">
        <v>17</v>
      </c>
      <c r="G20" s="107" t="s">
        <v>17</v>
      </c>
      <c r="H20" s="108"/>
      <c r="I20" s="16" t="s">
        <v>17</v>
      </c>
    </row>
    <row r="21" spans="1:9" ht="15.75" x14ac:dyDescent="0.25">
      <c r="A21" s="114" t="s">
        <v>63</v>
      </c>
      <c r="B21" s="115"/>
      <c r="C21" s="18">
        <f>SUM('Stavební rozpočet'!Z12:Z54)</f>
        <v>0</v>
      </c>
      <c r="D21" s="109" t="s">
        <v>17</v>
      </c>
      <c r="E21" s="110"/>
      <c r="F21" s="19" t="s">
        <v>17</v>
      </c>
      <c r="G21" s="109" t="s">
        <v>17</v>
      </c>
      <c r="H21" s="110"/>
      <c r="I21" s="19" t="s">
        <v>17</v>
      </c>
    </row>
    <row r="22" spans="1:9" ht="16.5" customHeight="1" x14ac:dyDescent="0.25">
      <c r="A22" s="116" t="s">
        <v>64</v>
      </c>
      <c r="B22" s="112"/>
      <c r="C22" s="20">
        <f>SUM(C14:C21)</f>
        <v>0</v>
      </c>
      <c r="D22" s="111" t="s">
        <v>65</v>
      </c>
      <c r="E22" s="112"/>
      <c r="F22" s="20">
        <f>SUM(F14:F21)</f>
        <v>0</v>
      </c>
      <c r="G22" s="111" t="s">
        <v>66</v>
      </c>
      <c r="H22" s="112"/>
      <c r="I22" s="20">
        <f>SUM(I14:I21)</f>
        <v>0</v>
      </c>
    </row>
    <row r="23" spans="1:9" ht="15.75" x14ac:dyDescent="0.25">
      <c r="D23" s="99" t="s">
        <v>67</v>
      </c>
      <c r="E23" s="100"/>
      <c r="F23" s="21">
        <v>0</v>
      </c>
      <c r="G23" s="113" t="s">
        <v>68</v>
      </c>
      <c r="H23" s="100"/>
      <c r="I23" s="15">
        <v>0</v>
      </c>
    </row>
    <row r="24" spans="1:9" ht="15.75" x14ac:dyDescent="0.25">
      <c r="G24" s="99" t="s">
        <v>69</v>
      </c>
      <c r="H24" s="100"/>
      <c r="I24" s="18">
        <f>vorn_sum</f>
        <v>0</v>
      </c>
    </row>
    <row r="25" spans="1:9" ht="15.75" x14ac:dyDescent="0.25">
      <c r="G25" s="99" t="s">
        <v>70</v>
      </c>
      <c r="H25" s="100"/>
      <c r="I25" s="20">
        <v>0</v>
      </c>
    </row>
    <row r="27" spans="1:9" ht="15.75" x14ac:dyDescent="0.25">
      <c r="A27" s="101" t="s">
        <v>71</v>
      </c>
      <c r="B27" s="102"/>
      <c r="C27" s="22">
        <f>SUM('Stavební rozpočet'!AJ12:AJ54)</f>
        <v>0</v>
      </c>
    </row>
    <row r="28" spans="1:9" ht="15.75" x14ac:dyDescent="0.25">
      <c r="A28" s="103" t="s">
        <v>72</v>
      </c>
      <c r="B28" s="104"/>
      <c r="C28" s="23">
        <f>SUM('Stavební rozpočet'!AK12:AK54)</f>
        <v>0</v>
      </c>
      <c r="D28" s="105" t="s">
        <v>73</v>
      </c>
      <c r="E28" s="102"/>
      <c r="F28" s="22">
        <f>ROUND(C28*(12/100),2)</f>
        <v>0</v>
      </c>
      <c r="G28" s="105" t="s">
        <v>74</v>
      </c>
      <c r="H28" s="102"/>
      <c r="I28" s="22">
        <f>SUM(C27:C29)</f>
        <v>0</v>
      </c>
    </row>
    <row r="29" spans="1:9" ht="15.75" x14ac:dyDescent="0.25">
      <c r="A29" s="103" t="s">
        <v>75</v>
      </c>
      <c r="B29" s="104"/>
      <c r="C29" s="23">
        <f>SUM('Stavební rozpočet'!AL12:AL54)+(F22+I22+F23+I23+I24+I25)</f>
        <v>0</v>
      </c>
      <c r="D29" s="106" t="s">
        <v>76</v>
      </c>
      <c r="E29" s="104"/>
      <c r="F29" s="23">
        <f>ROUND(C29*(21/100),2)</f>
        <v>0</v>
      </c>
      <c r="G29" s="106" t="s">
        <v>77</v>
      </c>
      <c r="H29" s="104"/>
      <c r="I29" s="23">
        <f>SUM(F28:F29)+I28</f>
        <v>0</v>
      </c>
    </row>
    <row r="31" spans="1:9" x14ac:dyDescent="0.25">
      <c r="A31" s="96" t="s">
        <v>78</v>
      </c>
      <c r="B31" s="88"/>
      <c r="C31" s="89"/>
      <c r="D31" s="87" t="s">
        <v>79</v>
      </c>
      <c r="E31" s="88"/>
      <c r="F31" s="89"/>
      <c r="G31" s="87" t="s">
        <v>80</v>
      </c>
      <c r="H31" s="88"/>
      <c r="I31" s="89"/>
    </row>
    <row r="32" spans="1:9" x14ac:dyDescent="0.25">
      <c r="A32" s="97" t="s">
        <v>17</v>
      </c>
      <c r="B32" s="91"/>
      <c r="C32" s="92"/>
      <c r="D32" s="90" t="s">
        <v>17</v>
      </c>
      <c r="E32" s="91"/>
      <c r="F32" s="92"/>
      <c r="G32" s="90" t="s">
        <v>17</v>
      </c>
      <c r="H32" s="91"/>
      <c r="I32" s="92"/>
    </row>
    <row r="33" spans="1:9" x14ac:dyDescent="0.25">
      <c r="A33" s="97" t="s">
        <v>17</v>
      </c>
      <c r="B33" s="91"/>
      <c r="C33" s="92"/>
      <c r="D33" s="90" t="s">
        <v>17</v>
      </c>
      <c r="E33" s="91"/>
      <c r="F33" s="92"/>
      <c r="G33" s="90" t="s">
        <v>17</v>
      </c>
      <c r="H33" s="91"/>
      <c r="I33" s="92"/>
    </row>
    <row r="34" spans="1:9" x14ac:dyDescent="0.25">
      <c r="A34" s="97" t="s">
        <v>17</v>
      </c>
      <c r="B34" s="91"/>
      <c r="C34" s="92"/>
      <c r="D34" s="90" t="s">
        <v>17</v>
      </c>
      <c r="E34" s="91"/>
      <c r="F34" s="92"/>
      <c r="G34" s="90" t="s">
        <v>17</v>
      </c>
      <c r="H34" s="91"/>
      <c r="I34" s="92"/>
    </row>
    <row r="35" spans="1:9" x14ac:dyDescent="0.25">
      <c r="A35" s="98" t="s">
        <v>81</v>
      </c>
      <c r="B35" s="94"/>
      <c r="C35" s="95"/>
      <c r="D35" s="93" t="s">
        <v>81</v>
      </c>
      <c r="E35" s="94"/>
      <c r="F35" s="95"/>
      <c r="G35" s="93" t="s">
        <v>81</v>
      </c>
      <c r="H35" s="94"/>
      <c r="I35" s="95"/>
    </row>
    <row r="36" spans="1:9" x14ac:dyDescent="0.25">
      <c r="A36" s="24" t="s">
        <v>82</v>
      </c>
    </row>
    <row r="37" spans="1:9" ht="12.75" customHeight="1" x14ac:dyDescent="0.25">
      <c r="A37" s="75" t="s">
        <v>17</v>
      </c>
      <c r="B37" s="70"/>
      <c r="C37" s="70"/>
      <c r="D37" s="70"/>
      <c r="E37" s="70"/>
      <c r="F37" s="70"/>
      <c r="G37" s="70"/>
      <c r="H37" s="70"/>
      <c r="I37" s="70"/>
    </row>
  </sheetData>
  <sheetProtection password="8515" sheet="1" objects="1" scenarios="1"/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A36" sqref="A36:E3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23" t="s">
        <v>83</v>
      </c>
      <c r="B1" s="79"/>
      <c r="C1" s="79"/>
      <c r="D1" s="79"/>
      <c r="E1" s="79"/>
      <c r="F1" s="79"/>
      <c r="G1" s="79"/>
      <c r="H1" s="79"/>
      <c r="I1" s="79"/>
    </row>
    <row r="2" spans="1:9" x14ac:dyDescent="0.25">
      <c r="A2" s="80" t="s">
        <v>1</v>
      </c>
      <c r="B2" s="77"/>
      <c r="C2" s="85" t="str">
        <f>'Stavební rozpočet'!D2</f>
        <v>25013 Bruntál, výměna zábradlí ul. Ruská - naproti Spol. domu</v>
      </c>
      <c r="D2" s="122"/>
      <c r="E2" s="84" t="s">
        <v>4</v>
      </c>
      <c r="F2" s="84" t="str">
        <f>'Stavební rozpočet'!J2</f>
        <v> </v>
      </c>
      <c r="G2" s="77"/>
      <c r="H2" s="84" t="s">
        <v>37</v>
      </c>
      <c r="I2" s="124" t="s">
        <v>17</v>
      </c>
    </row>
    <row r="3" spans="1:9" ht="15" customHeight="1" x14ac:dyDescent="0.25">
      <c r="A3" s="81"/>
      <c r="B3" s="70"/>
      <c r="C3" s="86"/>
      <c r="D3" s="86"/>
      <c r="E3" s="70"/>
      <c r="F3" s="70"/>
      <c r="G3" s="70"/>
      <c r="H3" s="70"/>
      <c r="I3" s="72"/>
    </row>
    <row r="4" spans="1:9" x14ac:dyDescent="0.25">
      <c r="A4" s="82" t="s">
        <v>5</v>
      </c>
      <c r="B4" s="70"/>
      <c r="C4" s="75" t="str">
        <f>'Stavební rozpočet'!D4</f>
        <v xml:space="preserve"> </v>
      </c>
      <c r="D4" s="70"/>
      <c r="E4" s="75" t="s">
        <v>7</v>
      </c>
      <c r="F4" s="75" t="str">
        <f>'Stavební rozpočet'!J4</f>
        <v> </v>
      </c>
      <c r="G4" s="70"/>
      <c r="H4" s="75" t="s">
        <v>37</v>
      </c>
      <c r="I4" s="72" t="s">
        <v>17</v>
      </c>
    </row>
    <row r="5" spans="1:9" ht="15" customHeight="1" x14ac:dyDescent="0.25">
      <c r="A5" s="81"/>
      <c r="B5" s="70"/>
      <c r="C5" s="70"/>
      <c r="D5" s="70"/>
      <c r="E5" s="70"/>
      <c r="F5" s="70"/>
      <c r="G5" s="70"/>
      <c r="H5" s="70"/>
      <c r="I5" s="72"/>
    </row>
    <row r="6" spans="1:9" x14ac:dyDescent="0.25">
      <c r="A6" s="82" t="s">
        <v>8</v>
      </c>
      <c r="B6" s="70"/>
      <c r="C6" s="75" t="str">
        <f>'Stavební rozpočet'!D6</f>
        <v xml:space="preserve"> </v>
      </c>
      <c r="D6" s="70"/>
      <c r="E6" s="75" t="s">
        <v>10</v>
      </c>
      <c r="F6" s="75" t="str">
        <f>'Stavební rozpočet'!J6</f>
        <v> </v>
      </c>
      <c r="G6" s="70"/>
      <c r="H6" s="75" t="s">
        <v>37</v>
      </c>
      <c r="I6" s="72" t="s">
        <v>17</v>
      </c>
    </row>
    <row r="7" spans="1:9" ht="15" customHeight="1" x14ac:dyDescent="0.25">
      <c r="A7" s="81"/>
      <c r="B7" s="70"/>
      <c r="C7" s="70"/>
      <c r="D7" s="70"/>
      <c r="E7" s="70"/>
      <c r="F7" s="70"/>
      <c r="G7" s="70"/>
      <c r="H7" s="70"/>
      <c r="I7" s="72"/>
    </row>
    <row r="8" spans="1:9" x14ac:dyDescent="0.25">
      <c r="A8" s="82" t="s">
        <v>6</v>
      </c>
      <c r="B8" s="70"/>
      <c r="C8" s="75">
        <f>'Stavební rozpočet'!H4</f>
        <v>0</v>
      </c>
      <c r="D8" s="70"/>
      <c r="E8" s="75" t="s">
        <v>9</v>
      </c>
      <c r="F8" s="75" t="str">
        <f>'Stavební rozpočet'!H6</f>
        <v xml:space="preserve"> </v>
      </c>
      <c r="G8" s="70"/>
      <c r="H8" s="70" t="s">
        <v>38</v>
      </c>
      <c r="I8" s="125">
        <v>15</v>
      </c>
    </row>
    <row r="9" spans="1:9" x14ac:dyDescent="0.25">
      <c r="A9" s="81"/>
      <c r="B9" s="70"/>
      <c r="C9" s="70"/>
      <c r="D9" s="70"/>
      <c r="E9" s="70"/>
      <c r="F9" s="70"/>
      <c r="G9" s="70"/>
      <c r="H9" s="70"/>
      <c r="I9" s="72"/>
    </row>
    <row r="10" spans="1:9" x14ac:dyDescent="0.25">
      <c r="A10" s="82" t="s">
        <v>39</v>
      </c>
      <c r="B10" s="70"/>
      <c r="C10" s="75" t="str">
        <f>'Stavební rozpočet'!D8</f>
        <v xml:space="preserve"> </v>
      </c>
      <c r="D10" s="70"/>
      <c r="E10" s="75" t="s">
        <v>11</v>
      </c>
      <c r="F10" s="75" t="str">
        <f>'Stavební rozpočet'!J8</f>
        <v> </v>
      </c>
      <c r="G10" s="70"/>
      <c r="H10" s="70" t="s">
        <v>40</v>
      </c>
      <c r="I10" s="73">
        <f>'Stavební rozpočet'!H8</f>
        <v>0</v>
      </c>
    </row>
    <row r="11" spans="1:9" x14ac:dyDescent="0.25">
      <c r="A11" s="121"/>
      <c r="B11" s="78"/>
      <c r="C11" s="78"/>
      <c r="D11" s="78"/>
      <c r="E11" s="78"/>
      <c r="F11" s="78"/>
      <c r="G11" s="78"/>
      <c r="H11" s="78"/>
      <c r="I11" s="117"/>
    </row>
    <row r="13" spans="1:9" ht="15.75" x14ac:dyDescent="0.25">
      <c r="A13" s="135" t="s">
        <v>84</v>
      </c>
      <c r="B13" s="135"/>
      <c r="C13" s="135"/>
      <c r="D13" s="135"/>
      <c r="E13" s="135"/>
    </row>
    <row r="14" spans="1:9" x14ac:dyDescent="0.25">
      <c r="A14" s="136" t="s">
        <v>85</v>
      </c>
      <c r="B14" s="137"/>
      <c r="C14" s="137"/>
      <c r="D14" s="137"/>
      <c r="E14" s="138"/>
      <c r="F14" s="25" t="s">
        <v>86</v>
      </c>
      <c r="G14" s="25" t="s">
        <v>87</v>
      </c>
      <c r="H14" s="25" t="s">
        <v>88</v>
      </c>
      <c r="I14" s="25" t="s">
        <v>86</v>
      </c>
    </row>
    <row r="15" spans="1:9" x14ac:dyDescent="0.25">
      <c r="A15" s="142" t="s">
        <v>50</v>
      </c>
      <c r="B15" s="143"/>
      <c r="C15" s="143"/>
      <c r="D15" s="143"/>
      <c r="E15" s="144"/>
      <c r="F15" s="26">
        <v>0</v>
      </c>
      <c r="G15" s="27" t="s">
        <v>17</v>
      </c>
      <c r="H15" s="27" t="s">
        <v>17</v>
      </c>
      <c r="I15" s="26">
        <f>F15</f>
        <v>0</v>
      </c>
    </row>
    <row r="16" spans="1:9" x14ac:dyDescent="0.25">
      <c r="A16" s="142" t="s">
        <v>53</v>
      </c>
      <c r="B16" s="143"/>
      <c r="C16" s="143"/>
      <c r="D16" s="143"/>
      <c r="E16" s="144"/>
      <c r="F16" s="26">
        <v>0</v>
      </c>
      <c r="G16" s="27" t="s">
        <v>17</v>
      </c>
      <c r="H16" s="27" t="s">
        <v>17</v>
      </c>
      <c r="I16" s="26">
        <f>F16</f>
        <v>0</v>
      </c>
    </row>
    <row r="17" spans="1:9" x14ac:dyDescent="0.25">
      <c r="A17" s="139" t="s">
        <v>56</v>
      </c>
      <c r="B17" s="140"/>
      <c r="C17" s="140"/>
      <c r="D17" s="140"/>
      <c r="E17" s="141"/>
      <c r="F17" s="28">
        <v>0</v>
      </c>
      <c r="G17" s="29" t="s">
        <v>17</v>
      </c>
      <c r="H17" s="29" t="s">
        <v>17</v>
      </c>
      <c r="I17" s="28">
        <f>F17</f>
        <v>0</v>
      </c>
    </row>
    <row r="18" spans="1:9" x14ac:dyDescent="0.25">
      <c r="A18" s="126" t="s">
        <v>89</v>
      </c>
      <c r="B18" s="127"/>
      <c r="C18" s="127"/>
      <c r="D18" s="127"/>
      <c r="E18" s="128"/>
      <c r="F18" s="30" t="s">
        <v>17</v>
      </c>
      <c r="G18" s="31" t="s">
        <v>17</v>
      </c>
      <c r="H18" s="31" t="s">
        <v>17</v>
      </c>
      <c r="I18" s="32">
        <f>SUM(I15:I17)</f>
        <v>0</v>
      </c>
    </row>
    <row r="20" spans="1:9" x14ac:dyDescent="0.25">
      <c r="A20" s="136" t="s">
        <v>47</v>
      </c>
      <c r="B20" s="137"/>
      <c r="C20" s="137"/>
      <c r="D20" s="137"/>
      <c r="E20" s="138"/>
      <c r="F20" s="25" t="s">
        <v>86</v>
      </c>
      <c r="G20" s="25" t="s">
        <v>87</v>
      </c>
      <c r="H20" s="25" t="s">
        <v>88</v>
      </c>
      <c r="I20" s="25" t="s">
        <v>86</v>
      </c>
    </row>
    <row r="21" spans="1:9" x14ac:dyDescent="0.25">
      <c r="A21" s="142" t="s">
        <v>51</v>
      </c>
      <c r="B21" s="143"/>
      <c r="C21" s="143"/>
      <c r="D21" s="143"/>
      <c r="E21" s="144"/>
      <c r="F21" s="26">
        <v>0</v>
      </c>
      <c r="G21" s="27" t="s">
        <v>17</v>
      </c>
      <c r="H21" s="27" t="s">
        <v>17</v>
      </c>
      <c r="I21" s="26">
        <f t="shared" ref="I21:I26" si="0">F21</f>
        <v>0</v>
      </c>
    </row>
    <row r="22" spans="1:9" x14ac:dyDescent="0.25">
      <c r="A22" s="142" t="s">
        <v>54</v>
      </c>
      <c r="B22" s="143"/>
      <c r="C22" s="143"/>
      <c r="D22" s="143"/>
      <c r="E22" s="144"/>
      <c r="F22" s="26">
        <v>0</v>
      </c>
      <c r="G22" s="27" t="s">
        <v>17</v>
      </c>
      <c r="H22" s="27" t="s">
        <v>17</v>
      </c>
      <c r="I22" s="26">
        <f t="shared" si="0"/>
        <v>0</v>
      </c>
    </row>
    <row r="23" spans="1:9" x14ac:dyDescent="0.25">
      <c r="A23" s="142" t="s">
        <v>57</v>
      </c>
      <c r="B23" s="143"/>
      <c r="C23" s="143"/>
      <c r="D23" s="143"/>
      <c r="E23" s="144"/>
      <c r="F23" s="26">
        <v>0</v>
      </c>
      <c r="G23" s="27" t="s">
        <v>17</v>
      </c>
      <c r="H23" s="27" t="s">
        <v>17</v>
      </c>
      <c r="I23" s="26">
        <f t="shared" si="0"/>
        <v>0</v>
      </c>
    </row>
    <row r="24" spans="1:9" x14ac:dyDescent="0.25">
      <c r="A24" s="142" t="s">
        <v>58</v>
      </c>
      <c r="B24" s="143"/>
      <c r="C24" s="143"/>
      <c r="D24" s="143"/>
      <c r="E24" s="144"/>
      <c r="F24" s="26">
        <v>0</v>
      </c>
      <c r="G24" s="27" t="s">
        <v>17</v>
      </c>
      <c r="H24" s="27" t="s">
        <v>17</v>
      </c>
      <c r="I24" s="26">
        <f t="shared" si="0"/>
        <v>0</v>
      </c>
    </row>
    <row r="25" spans="1:9" x14ac:dyDescent="0.25">
      <c r="A25" s="142" t="s">
        <v>60</v>
      </c>
      <c r="B25" s="143"/>
      <c r="C25" s="143"/>
      <c r="D25" s="143"/>
      <c r="E25" s="144"/>
      <c r="F25" s="26">
        <v>0</v>
      </c>
      <c r="G25" s="27" t="s">
        <v>17</v>
      </c>
      <c r="H25" s="27" t="s">
        <v>17</v>
      </c>
      <c r="I25" s="26">
        <f t="shared" si="0"/>
        <v>0</v>
      </c>
    </row>
    <row r="26" spans="1:9" x14ac:dyDescent="0.25">
      <c r="A26" s="139" t="s">
        <v>61</v>
      </c>
      <c r="B26" s="140"/>
      <c r="C26" s="140"/>
      <c r="D26" s="140"/>
      <c r="E26" s="141"/>
      <c r="F26" s="28">
        <v>0</v>
      </c>
      <c r="G26" s="29" t="s">
        <v>17</v>
      </c>
      <c r="H26" s="29" t="s">
        <v>17</v>
      </c>
      <c r="I26" s="28">
        <f t="shared" si="0"/>
        <v>0</v>
      </c>
    </row>
    <row r="27" spans="1:9" x14ac:dyDescent="0.25">
      <c r="A27" s="126" t="s">
        <v>90</v>
      </c>
      <c r="B27" s="127"/>
      <c r="C27" s="127"/>
      <c r="D27" s="127"/>
      <c r="E27" s="128"/>
      <c r="F27" s="30" t="s">
        <v>17</v>
      </c>
      <c r="G27" s="31" t="s">
        <v>17</v>
      </c>
      <c r="H27" s="31" t="s">
        <v>17</v>
      </c>
      <c r="I27" s="32">
        <f>SUM(I21:I26)</f>
        <v>0</v>
      </c>
    </row>
    <row r="29" spans="1:9" ht="15.75" x14ac:dyDescent="0.25">
      <c r="A29" s="129" t="s">
        <v>91</v>
      </c>
      <c r="B29" s="130"/>
      <c r="C29" s="130"/>
      <c r="D29" s="130"/>
      <c r="E29" s="131"/>
      <c r="F29" s="132">
        <f>I18+I27</f>
        <v>0</v>
      </c>
      <c r="G29" s="133"/>
      <c r="H29" s="133"/>
      <c r="I29" s="134"/>
    </row>
    <row r="33" spans="1:9" ht="15.75" x14ac:dyDescent="0.25">
      <c r="A33" s="135" t="s">
        <v>92</v>
      </c>
      <c r="B33" s="135"/>
      <c r="C33" s="135"/>
      <c r="D33" s="135"/>
      <c r="E33" s="135"/>
    </row>
    <row r="34" spans="1:9" x14ac:dyDescent="0.25">
      <c r="A34" s="136" t="s">
        <v>93</v>
      </c>
      <c r="B34" s="137"/>
      <c r="C34" s="137"/>
      <c r="D34" s="137"/>
      <c r="E34" s="138"/>
      <c r="F34" s="25" t="s">
        <v>86</v>
      </c>
      <c r="G34" s="25" t="s">
        <v>87</v>
      </c>
      <c r="H34" s="25" t="s">
        <v>88</v>
      </c>
      <c r="I34" s="25" t="s">
        <v>86</v>
      </c>
    </row>
    <row r="35" spans="1:9" x14ac:dyDescent="0.25">
      <c r="A35" s="139" t="s">
        <v>17</v>
      </c>
      <c r="B35" s="140"/>
      <c r="C35" s="140"/>
      <c r="D35" s="140"/>
      <c r="E35" s="141"/>
      <c r="F35" s="28">
        <v>0</v>
      </c>
      <c r="G35" s="29" t="s">
        <v>17</v>
      </c>
      <c r="H35" s="29" t="s">
        <v>17</v>
      </c>
      <c r="I35" s="28">
        <f>F35</f>
        <v>0</v>
      </c>
    </row>
    <row r="36" spans="1:9" x14ac:dyDescent="0.25">
      <c r="A36" s="126" t="s">
        <v>94</v>
      </c>
      <c r="B36" s="127"/>
      <c r="C36" s="127"/>
      <c r="D36" s="127"/>
      <c r="E36" s="128"/>
      <c r="F36" s="30" t="s">
        <v>17</v>
      </c>
      <c r="G36" s="31" t="s">
        <v>17</v>
      </c>
      <c r="H36" s="31" t="s">
        <v>17</v>
      </c>
      <c r="I36" s="32">
        <f>SUM(I35:I35)</f>
        <v>0</v>
      </c>
    </row>
  </sheetData>
  <mergeCells count="51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36:E36"/>
    <mergeCell ref="A29:E29"/>
    <mergeCell ref="F29:I29"/>
    <mergeCell ref="A33:E33"/>
    <mergeCell ref="A34:E34"/>
    <mergeCell ref="A35:E35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57"/>
  <sheetViews>
    <sheetView tabSelected="1" workbookViewId="0">
      <pane ySplit="11" topLeftCell="A42" activePane="bottomLeft" state="frozen"/>
      <selection pane="bottomLeft" activeCell="H45" sqref="H45"/>
    </sheetView>
  </sheetViews>
  <sheetFormatPr defaultColWidth="12.140625" defaultRowHeight="15" customHeight="1" x14ac:dyDescent="0.25"/>
  <cols>
    <col min="1" max="1" width="3.140625" customWidth="1"/>
    <col min="2" max="2" width="7.5703125" customWidth="1"/>
    <col min="3" max="3" width="17.85546875" customWidth="1"/>
    <col min="4" max="4" width="39.7109375" customWidth="1"/>
    <col min="5" max="5" width="21.7109375" customWidth="1"/>
    <col min="6" max="6" width="4.28515625" customWidth="1"/>
    <col min="7" max="7" width="12.85546875" customWidth="1"/>
    <col min="8" max="8" width="12" customWidth="1"/>
    <col min="9" max="9" width="15.7109375" customWidth="1"/>
    <col min="25" max="75" width="12.140625" hidden="1"/>
    <col min="76" max="76" width="61.42578125" hidden="1" customWidth="1"/>
    <col min="77" max="78" width="12.140625" hidden="1"/>
  </cols>
  <sheetData>
    <row r="1" spans="1:76" ht="54.75" customHeight="1" x14ac:dyDescent="0.25">
      <c r="A1" s="79" t="s">
        <v>95</v>
      </c>
      <c r="B1" s="79"/>
      <c r="C1" s="79"/>
      <c r="D1" s="79"/>
      <c r="E1" s="79"/>
      <c r="F1" s="79"/>
      <c r="G1" s="79"/>
      <c r="H1" s="79"/>
      <c r="I1" s="79"/>
      <c r="J1" s="79"/>
      <c r="K1" s="79"/>
      <c r="AS1" s="33">
        <f>SUM(AJ1:AJ2)</f>
        <v>0</v>
      </c>
      <c r="AT1" s="33">
        <f>SUM(AK1:AK2)</f>
        <v>0</v>
      </c>
      <c r="AU1" s="33">
        <f>SUM(AL1:AL2)</f>
        <v>0</v>
      </c>
    </row>
    <row r="2" spans="1:76" x14ac:dyDescent="0.25">
      <c r="A2" s="80" t="s">
        <v>1</v>
      </c>
      <c r="B2" s="77"/>
      <c r="C2" s="77"/>
      <c r="D2" s="85" t="s">
        <v>96</v>
      </c>
      <c r="E2" s="122"/>
      <c r="F2" s="77" t="s">
        <v>2</v>
      </c>
      <c r="G2" s="77"/>
      <c r="H2" s="77" t="s">
        <v>3</v>
      </c>
      <c r="I2" s="84" t="s">
        <v>4</v>
      </c>
      <c r="J2" s="77" t="s">
        <v>97</v>
      </c>
      <c r="K2" s="124"/>
    </row>
    <row r="3" spans="1:76" x14ac:dyDescent="0.25">
      <c r="A3" s="81"/>
      <c r="B3" s="70"/>
      <c r="C3" s="70"/>
      <c r="D3" s="86"/>
      <c r="E3" s="86"/>
      <c r="F3" s="70"/>
      <c r="G3" s="70"/>
      <c r="H3" s="70"/>
      <c r="I3" s="70"/>
      <c r="J3" s="70"/>
      <c r="K3" s="72"/>
    </row>
    <row r="4" spans="1:76" x14ac:dyDescent="0.25">
      <c r="A4" s="82" t="s">
        <v>5</v>
      </c>
      <c r="B4" s="70"/>
      <c r="C4" s="70"/>
      <c r="D4" s="75" t="s">
        <v>3</v>
      </c>
      <c r="E4" s="70"/>
      <c r="F4" s="70" t="s">
        <v>6</v>
      </c>
      <c r="G4" s="70"/>
      <c r="H4" s="70"/>
      <c r="I4" s="75" t="s">
        <v>7</v>
      </c>
      <c r="J4" s="70" t="s">
        <v>97</v>
      </c>
      <c r="K4" s="72"/>
    </row>
    <row r="5" spans="1:76" x14ac:dyDescent="0.25">
      <c r="A5" s="81"/>
      <c r="B5" s="70"/>
      <c r="C5" s="70"/>
      <c r="D5" s="70"/>
      <c r="E5" s="70"/>
      <c r="F5" s="70"/>
      <c r="G5" s="70"/>
      <c r="H5" s="70"/>
      <c r="I5" s="70"/>
      <c r="J5" s="70"/>
      <c r="K5" s="72"/>
    </row>
    <row r="6" spans="1:76" x14ac:dyDescent="0.25">
      <c r="A6" s="82" t="s">
        <v>8</v>
      </c>
      <c r="B6" s="70"/>
      <c r="C6" s="70"/>
      <c r="D6" s="75" t="s">
        <v>3</v>
      </c>
      <c r="E6" s="70"/>
      <c r="F6" s="70" t="s">
        <v>9</v>
      </c>
      <c r="G6" s="70"/>
      <c r="H6" s="70" t="s">
        <v>3</v>
      </c>
      <c r="I6" s="75" t="s">
        <v>10</v>
      </c>
      <c r="J6" s="160" t="s">
        <v>97</v>
      </c>
      <c r="K6" s="157"/>
    </row>
    <row r="7" spans="1:76" x14ac:dyDescent="0.25">
      <c r="A7" s="81"/>
      <c r="B7" s="70"/>
      <c r="C7" s="70"/>
      <c r="D7" s="70"/>
      <c r="E7" s="70"/>
      <c r="F7" s="70"/>
      <c r="G7" s="70"/>
      <c r="H7" s="70"/>
      <c r="I7" s="70"/>
      <c r="J7" s="160"/>
      <c r="K7" s="157"/>
    </row>
    <row r="8" spans="1:76" x14ac:dyDescent="0.25">
      <c r="A8" s="82" t="s">
        <v>39</v>
      </c>
      <c r="B8" s="70"/>
      <c r="C8" s="70"/>
      <c r="D8" s="75" t="s">
        <v>3</v>
      </c>
      <c r="E8" s="70"/>
      <c r="F8" s="70" t="s">
        <v>12</v>
      </c>
      <c r="G8" s="70"/>
      <c r="H8" s="158"/>
      <c r="I8" s="75" t="s">
        <v>11</v>
      </c>
      <c r="J8" s="160" t="s">
        <v>97</v>
      </c>
      <c r="K8" s="157"/>
    </row>
    <row r="9" spans="1:76" x14ac:dyDescent="0.25">
      <c r="A9" s="83"/>
      <c r="B9" s="76"/>
      <c r="C9" s="76"/>
      <c r="D9" s="76"/>
      <c r="E9" s="76"/>
      <c r="F9" s="76"/>
      <c r="G9" s="76"/>
      <c r="H9" s="159"/>
      <c r="I9" s="76"/>
      <c r="J9" s="161"/>
      <c r="K9" s="162"/>
    </row>
    <row r="10" spans="1:76" x14ac:dyDescent="0.25">
      <c r="A10" s="34" t="s">
        <v>98</v>
      </c>
      <c r="B10" s="35" t="s">
        <v>13</v>
      </c>
      <c r="C10" s="35" t="s">
        <v>14</v>
      </c>
      <c r="D10" s="155" t="s">
        <v>15</v>
      </c>
      <c r="E10" s="156"/>
      <c r="F10" s="35" t="s">
        <v>99</v>
      </c>
      <c r="G10" s="36" t="s">
        <v>100</v>
      </c>
      <c r="H10" s="37" t="s">
        <v>101</v>
      </c>
      <c r="I10" s="38" t="s">
        <v>102</v>
      </c>
      <c r="K10" s="39"/>
      <c r="BK10" s="40" t="s">
        <v>103</v>
      </c>
      <c r="BL10" s="41" t="s">
        <v>104</v>
      </c>
      <c r="BW10" s="41" t="s">
        <v>105</v>
      </c>
    </row>
    <row r="11" spans="1:76" x14ac:dyDescent="0.25">
      <c r="A11" s="42" t="s">
        <v>3</v>
      </c>
      <c r="B11" s="43" t="s">
        <v>3</v>
      </c>
      <c r="C11" s="43" t="s">
        <v>3</v>
      </c>
      <c r="D11" s="151" t="s">
        <v>106</v>
      </c>
      <c r="E11" s="152"/>
      <c r="F11" s="43" t="s">
        <v>3</v>
      </c>
      <c r="G11" s="43" t="s">
        <v>3</v>
      </c>
      <c r="H11" s="44" t="s">
        <v>107</v>
      </c>
      <c r="I11" s="45" t="s">
        <v>108</v>
      </c>
      <c r="K11" s="46"/>
      <c r="Z11" s="40" t="s">
        <v>109</v>
      </c>
      <c r="AA11" s="40" t="s">
        <v>110</v>
      </c>
      <c r="AB11" s="40" t="s">
        <v>111</v>
      </c>
      <c r="AC11" s="40" t="s">
        <v>112</v>
      </c>
      <c r="AD11" s="40" t="s">
        <v>113</v>
      </c>
      <c r="AE11" s="40" t="s">
        <v>114</v>
      </c>
      <c r="AF11" s="40" t="s">
        <v>115</v>
      </c>
      <c r="AG11" s="40" t="s">
        <v>116</v>
      </c>
      <c r="AH11" s="40" t="s">
        <v>117</v>
      </c>
      <c r="BH11" s="40" t="s">
        <v>118</v>
      </c>
      <c r="BI11" s="40" t="s">
        <v>119</v>
      </c>
      <c r="BJ11" s="40" t="s">
        <v>120</v>
      </c>
    </row>
    <row r="12" spans="1:76" x14ac:dyDescent="0.25">
      <c r="A12" s="47" t="s">
        <v>17</v>
      </c>
      <c r="B12" s="66" t="s">
        <v>17</v>
      </c>
      <c r="C12" s="66" t="s">
        <v>18</v>
      </c>
      <c r="D12" s="153" t="s">
        <v>19</v>
      </c>
      <c r="E12" s="154"/>
      <c r="F12" s="48" t="s">
        <v>3</v>
      </c>
      <c r="G12" s="48" t="s">
        <v>3</v>
      </c>
      <c r="H12" s="48" t="s">
        <v>3</v>
      </c>
      <c r="I12" s="49">
        <f>SUM(I13:I19)</f>
        <v>0</v>
      </c>
      <c r="K12" s="46"/>
      <c r="AI12" s="40" t="s">
        <v>17</v>
      </c>
      <c r="AS12" s="33">
        <f>SUM(AJ13:AJ19)</f>
        <v>0</v>
      </c>
      <c r="AT12" s="33">
        <f>SUM(AK13:AK19)</f>
        <v>0</v>
      </c>
      <c r="AU12" s="33">
        <f>SUM(AL13:AL19)</f>
        <v>0</v>
      </c>
    </row>
    <row r="13" spans="1:76" x14ac:dyDescent="0.25">
      <c r="A13" s="60" t="s">
        <v>121</v>
      </c>
      <c r="B13" s="61" t="s">
        <v>17</v>
      </c>
      <c r="C13" s="61" t="s">
        <v>122</v>
      </c>
      <c r="D13" s="75" t="s">
        <v>51</v>
      </c>
      <c r="E13" s="70"/>
      <c r="F13" s="61" t="s">
        <v>123</v>
      </c>
      <c r="G13" s="9">
        <v>1</v>
      </c>
      <c r="H13" s="163">
        <v>0</v>
      </c>
      <c r="I13" s="9">
        <f>G13*H13</f>
        <v>0</v>
      </c>
      <c r="K13" s="46"/>
      <c r="Z13" s="9">
        <f>IF(AQ13="5",BJ13,0)</f>
        <v>0</v>
      </c>
      <c r="AB13" s="9">
        <f>IF(AQ13="1",BH13,0)</f>
        <v>0</v>
      </c>
      <c r="AC13" s="9">
        <f>IF(AQ13="1",BI13,0)</f>
        <v>0</v>
      </c>
      <c r="AD13" s="9">
        <f>IF(AQ13="7",BH13,0)</f>
        <v>0</v>
      </c>
      <c r="AE13" s="9">
        <f>IF(AQ13="7",BI13,0)</f>
        <v>0</v>
      </c>
      <c r="AF13" s="9">
        <f>IF(AQ13="2",BH13,0)</f>
        <v>0</v>
      </c>
      <c r="AG13" s="9">
        <f>IF(AQ13="2",BI13,0)</f>
        <v>0</v>
      </c>
      <c r="AH13" s="9">
        <f>IF(AQ13="0",BJ13,0)</f>
        <v>0</v>
      </c>
      <c r="AI13" s="40" t="s">
        <v>17</v>
      </c>
      <c r="AJ13" s="9">
        <f>IF(AN13=0,I13,0)</f>
        <v>0</v>
      </c>
      <c r="AK13" s="9">
        <f>IF(AN13=12,I13,0)</f>
        <v>0</v>
      </c>
      <c r="AL13" s="9">
        <f>IF(AN13=21,I13,0)</f>
        <v>0</v>
      </c>
      <c r="AN13" s="9">
        <v>21</v>
      </c>
      <c r="AO13" s="9">
        <f>H13*0</f>
        <v>0</v>
      </c>
      <c r="AP13" s="9">
        <f>H13*(1-0)</f>
        <v>0</v>
      </c>
      <c r="AQ13" s="8" t="s">
        <v>121</v>
      </c>
      <c r="AV13" s="9">
        <f>AW13+AX13</f>
        <v>0</v>
      </c>
      <c r="AW13" s="9">
        <f>G13*AO13</f>
        <v>0</v>
      </c>
      <c r="AX13" s="9">
        <f>G13*AP13</f>
        <v>0</v>
      </c>
      <c r="AY13" s="8" t="s">
        <v>124</v>
      </c>
      <c r="AZ13" s="8" t="s">
        <v>124</v>
      </c>
      <c r="BA13" s="40" t="s">
        <v>125</v>
      </c>
      <c r="BC13" s="9">
        <f>AW13+AX13</f>
        <v>0</v>
      </c>
      <c r="BD13" s="9">
        <f>H13/(100-BE13)*100</f>
        <v>0</v>
      </c>
      <c r="BE13" s="9">
        <v>0</v>
      </c>
      <c r="BF13" s="9">
        <f>13</f>
        <v>13</v>
      </c>
      <c r="BH13" s="9">
        <f>G13*AO13</f>
        <v>0</v>
      </c>
      <c r="BI13" s="9">
        <f>G13*AP13</f>
        <v>0</v>
      </c>
      <c r="BJ13" s="9">
        <f>G13*H13</f>
        <v>0</v>
      </c>
      <c r="BK13" s="9"/>
      <c r="BL13" s="9">
        <v>0</v>
      </c>
      <c r="BW13" s="9">
        <v>21</v>
      </c>
      <c r="BX13" s="63" t="s">
        <v>51</v>
      </c>
    </row>
    <row r="14" spans="1:76" x14ac:dyDescent="0.25">
      <c r="A14" s="50"/>
      <c r="D14" s="69" t="s">
        <v>126</v>
      </c>
      <c r="E14" s="69" t="s">
        <v>17</v>
      </c>
      <c r="G14" s="51">
        <v>0</v>
      </c>
      <c r="K14" s="46"/>
    </row>
    <row r="15" spans="1:76" x14ac:dyDescent="0.25">
      <c r="A15" s="50"/>
      <c r="D15" s="69" t="s">
        <v>127</v>
      </c>
      <c r="E15" s="69" t="s">
        <v>17</v>
      </c>
      <c r="G15" s="51">
        <v>0</v>
      </c>
      <c r="K15" s="46"/>
    </row>
    <row r="16" spans="1:76" x14ac:dyDescent="0.25">
      <c r="A16" s="50"/>
      <c r="D16" s="69" t="s">
        <v>121</v>
      </c>
      <c r="E16" s="69" t="s">
        <v>17</v>
      </c>
      <c r="G16" s="51">
        <v>1</v>
      </c>
      <c r="K16" s="46"/>
    </row>
    <row r="17" spans="1:76" x14ac:dyDescent="0.25">
      <c r="A17" s="60" t="s">
        <v>128</v>
      </c>
      <c r="B17" s="61" t="s">
        <v>17</v>
      </c>
      <c r="C17" s="61" t="s">
        <v>129</v>
      </c>
      <c r="D17" s="75" t="s">
        <v>130</v>
      </c>
      <c r="E17" s="70"/>
      <c r="F17" s="61" t="s">
        <v>123</v>
      </c>
      <c r="G17" s="9">
        <v>1</v>
      </c>
      <c r="H17" s="163">
        <v>0</v>
      </c>
      <c r="I17" s="9">
        <f>G17*H17</f>
        <v>0</v>
      </c>
      <c r="K17" s="46"/>
      <c r="Z17" s="9">
        <f>IF(AQ17="5",BJ17,0)</f>
        <v>0</v>
      </c>
      <c r="AB17" s="9">
        <f>IF(AQ17="1",BH17,0)</f>
        <v>0</v>
      </c>
      <c r="AC17" s="9">
        <f>IF(AQ17="1",BI17,0)</f>
        <v>0</v>
      </c>
      <c r="AD17" s="9">
        <f>IF(AQ17="7",BH17,0)</f>
        <v>0</v>
      </c>
      <c r="AE17" s="9">
        <f>IF(AQ17="7",BI17,0)</f>
        <v>0</v>
      </c>
      <c r="AF17" s="9">
        <f>IF(AQ17="2",BH17,0)</f>
        <v>0</v>
      </c>
      <c r="AG17" s="9">
        <f>IF(AQ17="2",BI17,0)</f>
        <v>0</v>
      </c>
      <c r="AH17" s="9">
        <f>IF(AQ17="0",BJ17,0)</f>
        <v>0</v>
      </c>
      <c r="AI17" s="40" t="s">
        <v>17</v>
      </c>
      <c r="AJ17" s="9">
        <f>IF(AN17=0,I17,0)</f>
        <v>0</v>
      </c>
      <c r="AK17" s="9">
        <f>IF(AN17=12,I17,0)</f>
        <v>0</v>
      </c>
      <c r="AL17" s="9">
        <f>IF(AN17=21,I17,0)</f>
        <v>0</v>
      </c>
      <c r="AN17" s="9">
        <v>21</v>
      </c>
      <c r="AO17" s="9">
        <f>H17*0</f>
        <v>0</v>
      </c>
      <c r="AP17" s="9">
        <f>H17*(1-0)</f>
        <v>0</v>
      </c>
      <c r="AQ17" s="8" t="s">
        <v>121</v>
      </c>
      <c r="AV17" s="9">
        <f>AW17+AX17</f>
        <v>0</v>
      </c>
      <c r="AW17" s="9">
        <f>G17*AO17</f>
        <v>0</v>
      </c>
      <c r="AX17" s="9">
        <f>G17*AP17</f>
        <v>0</v>
      </c>
      <c r="AY17" s="8" t="s">
        <v>124</v>
      </c>
      <c r="AZ17" s="8" t="s">
        <v>124</v>
      </c>
      <c r="BA17" s="40" t="s">
        <v>125</v>
      </c>
      <c r="BC17" s="9">
        <f>AW17+AX17</f>
        <v>0</v>
      </c>
      <c r="BD17" s="9">
        <f>H17/(100-BE17)*100</f>
        <v>0</v>
      </c>
      <c r="BE17" s="9">
        <v>0</v>
      </c>
      <c r="BF17" s="9">
        <f>17</f>
        <v>17</v>
      </c>
      <c r="BH17" s="9">
        <f>G17*AO17</f>
        <v>0</v>
      </c>
      <c r="BI17" s="9">
        <f>G17*AP17</f>
        <v>0</v>
      </c>
      <c r="BJ17" s="9">
        <f>G17*H17</f>
        <v>0</v>
      </c>
      <c r="BK17" s="9"/>
      <c r="BL17" s="9">
        <v>0</v>
      </c>
      <c r="BW17" s="9">
        <v>21</v>
      </c>
      <c r="BX17" s="63" t="s">
        <v>130</v>
      </c>
    </row>
    <row r="18" spans="1:76" x14ac:dyDescent="0.25">
      <c r="A18" s="60" t="s">
        <v>131</v>
      </c>
      <c r="B18" s="61" t="s">
        <v>17</v>
      </c>
      <c r="C18" s="61" t="s">
        <v>132</v>
      </c>
      <c r="D18" s="75" t="s">
        <v>133</v>
      </c>
      <c r="E18" s="70"/>
      <c r="F18" s="61" t="s">
        <v>123</v>
      </c>
      <c r="G18" s="9">
        <v>1</v>
      </c>
      <c r="H18" s="163">
        <v>0</v>
      </c>
      <c r="I18" s="9">
        <f>G18*H18</f>
        <v>0</v>
      </c>
      <c r="K18" s="46"/>
      <c r="Z18" s="9">
        <f>IF(AQ18="5",BJ18,0)</f>
        <v>0</v>
      </c>
      <c r="AB18" s="9">
        <f>IF(AQ18="1",BH18,0)</f>
        <v>0</v>
      </c>
      <c r="AC18" s="9">
        <f>IF(AQ18="1",BI18,0)</f>
        <v>0</v>
      </c>
      <c r="AD18" s="9">
        <f>IF(AQ18="7",BH18,0)</f>
        <v>0</v>
      </c>
      <c r="AE18" s="9">
        <f>IF(AQ18="7",BI18,0)</f>
        <v>0</v>
      </c>
      <c r="AF18" s="9">
        <f>IF(AQ18="2",BH18,0)</f>
        <v>0</v>
      </c>
      <c r="AG18" s="9">
        <f>IF(AQ18="2",BI18,0)</f>
        <v>0</v>
      </c>
      <c r="AH18" s="9">
        <f>IF(AQ18="0",BJ18,0)</f>
        <v>0</v>
      </c>
      <c r="AI18" s="40" t="s">
        <v>17</v>
      </c>
      <c r="AJ18" s="9">
        <f>IF(AN18=0,I18,0)</f>
        <v>0</v>
      </c>
      <c r="AK18" s="9">
        <f>IF(AN18=12,I18,0)</f>
        <v>0</v>
      </c>
      <c r="AL18" s="9">
        <f>IF(AN18=21,I18,0)</f>
        <v>0</v>
      </c>
      <c r="AN18" s="9">
        <v>21</v>
      </c>
      <c r="AO18" s="9">
        <f>H18*0</f>
        <v>0</v>
      </c>
      <c r="AP18" s="9">
        <f>H18*(1-0)</f>
        <v>0</v>
      </c>
      <c r="AQ18" s="8" t="s">
        <v>121</v>
      </c>
      <c r="AV18" s="9">
        <f>AW18+AX18</f>
        <v>0</v>
      </c>
      <c r="AW18" s="9">
        <f>G18*AO18</f>
        <v>0</v>
      </c>
      <c r="AX18" s="9">
        <f>G18*AP18</f>
        <v>0</v>
      </c>
      <c r="AY18" s="8" t="s">
        <v>124</v>
      </c>
      <c r="AZ18" s="8" t="s">
        <v>124</v>
      </c>
      <c r="BA18" s="40" t="s">
        <v>125</v>
      </c>
      <c r="BC18" s="9">
        <f>AW18+AX18</f>
        <v>0</v>
      </c>
      <c r="BD18" s="9">
        <f>H18/(100-BE18)*100</f>
        <v>0</v>
      </c>
      <c r="BE18" s="9">
        <v>0</v>
      </c>
      <c r="BF18" s="9">
        <f>18</f>
        <v>18</v>
      </c>
      <c r="BH18" s="9">
        <f>G18*AO18</f>
        <v>0</v>
      </c>
      <c r="BI18" s="9">
        <f>G18*AP18</f>
        <v>0</v>
      </c>
      <c r="BJ18" s="9">
        <f>G18*H18</f>
        <v>0</v>
      </c>
      <c r="BK18" s="9"/>
      <c r="BL18" s="9">
        <v>0</v>
      </c>
      <c r="BW18" s="9">
        <v>21</v>
      </c>
      <c r="BX18" s="63" t="s">
        <v>133</v>
      </c>
    </row>
    <row r="19" spans="1:76" x14ac:dyDescent="0.25">
      <c r="A19" s="60" t="s">
        <v>134</v>
      </c>
      <c r="B19" s="61" t="s">
        <v>17</v>
      </c>
      <c r="C19" s="61" t="s">
        <v>135</v>
      </c>
      <c r="D19" s="75" t="s">
        <v>58</v>
      </c>
      <c r="E19" s="70"/>
      <c r="F19" s="61" t="s">
        <v>123</v>
      </c>
      <c r="G19" s="9">
        <v>1</v>
      </c>
      <c r="H19" s="163">
        <v>0</v>
      </c>
      <c r="I19" s="9">
        <f>G19*H19</f>
        <v>0</v>
      </c>
      <c r="K19" s="46"/>
      <c r="Z19" s="9">
        <f>IF(AQ19="5",BJ19,0)</f>
        <v>0</v>
      </c>
      <c r="AB19" s="9">
        <f>IF(AQ19="1",BH19,0)</f>
        <v>0</v>
      </c>
      <c r="AC19" s="9">
        <f>IF(AQ19="1",BI19,0)</f>
        <v>0</v>
      </c>
      <c r="AD19" s="9">
        <f>IF(AQ19="7",BH19,0)</f>
        <v>0</v>
      </c>
      <c r="AE19" s="9">
        <f>IF(AQ19="7",BI19,0)</f>
        <v>0</v>
      </c>
      <c r="AF19" s="9">
        <f>IF(AQ19="2",BH19,0)</f>
        <v>0</v>
      </c>
      <c r="AG19" s="9">
        <f>IF(AQ19="2",BI19,0)</f>
        <v>0</v>
      </c>
      <c r="AH19" s="9">
        <f>IF(AQ19="0",BJ19,0)</f>
        <v>0</v>
      </c>
      <c r="AI19" s="40" t="s">
        <v>17</v>
      </c>
      <c r="AJ19" s="9">
        <f>IF(AN19=0,I19,0)</f>
        <v>0</v>
      </c>
      <c r="AK19" s="9">
        <f>IF(AN19=12,I19,0)</f>
        <v>0</v>
      </c>
      <c r="AL19" s="9">
        <f>IF(AN19=21,I19,0)</f>
        <v>0</v>
      </c>
      <c r="AN19" s="9">
        <v>21</v>
      </c>
      <c r="AO19" s="9">
        <f>H19*0</f>
        <v>0</v>
      </c>
      <c r="AP19" s="9">
        <f>H19*(1-0)</f>
        <v>0</v>
      </c>
      <c r="AQ19" s="8" t="s">
        <v>121</v>
      </c>
      <c r="AV19" s="9">
        <f>AW19+AX19</f>
        <v>0</v>
      </c>
      <c r="AW19" s="9">
        <f>G19*AO19</f>
        <v>0</v>
      </c>
      <c r="AX19" s="9">
        <f>G19*AP19</f>
        <v>0</v>
      </c>
      <c r="AY19" s="8" t="s">
        <v>124</v>
      </c>
      <c r="AZ19" s="8" t="s">
        <v>124</v>
      </c>
      <c r="BA19" s="40" t="s">
        <v>125</v>
      </c>
      <c r="BC19" s="9">
        <f>AW19+AX19</f>
        <v>0</v>
      </c>
      <c r="BD19" s="9">
        <f>H19/(100-BE19)*100</f>
        <v>0</v>
      </c>
      <c r="BE19" s="9">
        <v>0</v>
      </c>
      <c r="BF19" s="9">
        <f>19</f>
        <v>19</v>
      </c>
      <c r="BH19" s="9">
        <f>G19*AO19</f>
        <v>0</v>
      </c>
      <c r="BI19" s="9">
        <f>G19*AP19</f>
        <v>0</v>
      </c>
      <c r="BJ19" s="9">
        <f>G19*H19</f>
        <v>0</v>
      </c>
      <c r="BK19" s="9"/>
      <c r="BL19" s="9">
        <v>0</v>
      </c>
      <c r="BW19" s="9">
        <v>21</v>
      </c>
      <c r="BX19" s="63" t="s">
        <v>58</v>
      </c>
    </row>
    <row r="20" spans="1:76" x14ac:dyDescent="0.25">
      <c r="A20" s="52" t="s">
        <v>17</v>
      </c>
      <c r="B20" s="67" t="s">
        <v>17</v>
      </c>
      <c r="C20" s="67" t="s">
        <v>21</v>
      </c>
      <c r="D20" s="149" t="s">
        <v>22</v>
      </c>
      <c r="E20" s="150"/>
      <c r="F20" s="53" t="s">
        <v>3</v>
      </c>
      <c r="G20" s="53" t="s">
        <v>3</v>
      </c>
      <c r="H20" s="53" t="s">
        <v>3</v>
      </c>
      <c r="I20" s="33">
        <f>SUM(I21:I21)</f>
        <v>0</v>
      </c>
      <c r="K20" s="46"/>
      <c r="AI20" s="40" t="s">
        <v>17</v>
      </c>
      <c r="AS20" s="33">
        <f>SUM(AJ21:AJ21)</f>
        <v>0</v>
      </c>
      <c r="AT20" s="33">
        <f>SUM(AK21:AK21)</f>
        <v>0</v>
      </c>
      <c r="AU20" s="33">
        <f>SUM(AL21:AL21)</f>
        <v>0</v>
      </c>
    </row>
    <row r="21" spans="1:76" x14ac:dyDescent="0.25">
      <c r="A21" s="60" t="s">
        <v>136</v>
      </c>
      <c r="B21" s="61" t="s">
        <v>17</v>
      </c>
      <c r="C21" s="61" t="s">
        <v>137</v>
      </c>
      <c r="D21" s="75" t="s">
        <v>138</v>
      </c>
      <c r="E21" s="70"/>
      <c r="F21" s="61" t="s">
        <v>139</v>
      </c>
      <c r="G21" s="9">
        <v>7.5999999999999998E-2</v>
      </c>
      <c r="H21" s="163">
        <v>0</v>
      </c>
      <c r="I21" s="9">
        <f>G21*H21</f>
        <v>0</v>
      </c>
      <c r="K21" s="46"/>
      <c r="Z21" s="9">
        <f>IF(AQ21="5",BJ21,0)</f>
        <v>0</v>
      </c>
      <c r="AB21" s="9">
        <f>IF(AQ21="1",BH21,0)</f>
        <v>0</v>
      </c>
      <c r="AC21" s="9">
        <f>IF(AQ21="1",BI21,0)</f>
        <v>0</v>
      </c>
      <c r="AD21" s="9">
        <f>IF(AQ21="7",BH21,0)</f>
        <v>0</v>
      </c>
      <c r="AE21" s="9">
        <f>IF(AQ21="7",BI21,0)</f>
        <v>0</v>
      </c>
      <c r="AF21" s="9">
        <f>IF(AQ21="2",BH21,0)</f>
        <v>0</v>
      </c>
      <c r="AG21" s="9">
        <f>IF(AQ21="2",BI21,0)</f>
        <v>0</v>
      </c>
      <c r="AH21" s="9">
        <f>IF(AQ21="0",BJ21,0)</f>
        <v>0</v>
      </c>
      <c r="AI21" s="40" t="s">
        <v>17</v>
      </c>
      <c r="AJ21" s="9">
        <f>IF(AN21=0,I21,0)</f>
        <v>0</v>
      </c>
      <c r="AK21" s="9">
        <f>IF(AN21=12,I21,0)</f>
        <v>0</v>
      </c>
      <c r="AL21" s="9">
        <f>IF(AN21=21,I21,0)</f>
        <v>0</v>
      </c>
      <c r="AN21" s="9">
        <v>21</v>
      </c>
      <c r="AO21" s="9">
        <f>H21*0.516109608</f>
        <v>0</v>
      </c>
      <c r="AP21" s="9">
        <f>H21*(1-0.516109608)</f>
        <v>0</v>
      </c>
      <c r="AQ21" s="8" t="s">
        <v>121</v>
      </c>
      <c r="AV21" s="9">
        <f>AW21+AX21</f>
        <v>0</v>
      </c>
      <c r="AW21" s="9">
        <f>G21*AO21</f>
        <v>0</v>
      </c>
      <c r="AX21" s="9">
        <f>G21*AP21</f>
        <v>0</v>
      </c>
      <c r="AY21" s="8" t="s">
        <v>140</v>
      </c>
      <c r="AZ21" s="8" t="s">
        <v>141</v>
      </c>
      <c r="BA21" s="40" t="s">
        <v>125</v>
      </c>
      <c r="BC21" s="9">
        <f>AW21+AX21</f>
        <v>0</v>
      </c>
      <c r="BD21" s="9">
        <f>H21/(100-BE21)*100</f>
        <v>0</v>
      </c>
      <c r="BE21" s="9">
        <v>0</v>
      </c>
      <c r="BF21" s="9">
        <f>21</f>
        <v>21</v>
      </c>
      <c r="BH21" s="9">
        <f>G21*AO21</f>
        <v>0</v>
      </c>
      <c r="BI21" s="9">
        <f>G21*AP21</f>
        <v>0</v>
      </c>
      <c r="BJ21" s="9">
        <f>G21*H21</f>
        <v>0</v>
      </c>
      <c r="BK21" s="9"/>
      <c r="BL21" s="9">
        <v>27</v>
      </c>
      <c r="BW21" s="9">
        <v>21</v>
      </c>
      <c r="BX21" s="63" t="s">
        <v>138</v>
      </c>
    </row>
    <row r="22" spans="1:76" x14ac:dyDescent="0.25">
      <c r="A22" s="50"/>
      <c r="D22" s="69" t="s">
        <v>142</v>
      </c>
      <c r="E22" s="69" t="s">
        <v>17</v>
      </c>
      <c r="G22" s="51">
        <v>0</v>
      </c>
      <c r="K22" s="46"/>
    </row>
    <row r="23" spans="1:76" x14ac:dyDescent="0.25">
      <c r="A23" s="50"/>
      <c r="D23" s="69" t="s">
        <v>143</v>
      </c>
      <c r="E23" s="69" t="s">
        <v>17</v>
      </c>
      <c r="G23" s="51">
        <v>7.5999999999999998E-2</v>
      </c>
      <c r="K23" s="46"/>
    </row>
    <row r="24" spans="1:76" x14ac:dyDescent="0.25">
      <c r="A24" s="52" t="s">
        <v>17</v>
      </c>
      <c r="B24" s="67" t="s">
        <v>17</v>
      </c>
      <c r="C24" s="67" t="s">
        <v>23</v>
      </c>
      <c r="D24" s="149" t="s">
        <v>24</v>
      </c>
      <c r="E24" s="150"/>
      <c r="F24" s="53" t="s">
        <v>3</v>
      </c>
      <c r="G24" s="53" t="s">
        <v>3</v>
      </c>
      <c r="H24" s="53" t="s">
        <v>3</v>
      </c>
      <c r="I24" s="33">
        <f>SUM(I25:I25)</f>
        <v>0</v>
      </c>
      <c r="K24" s="46"/>
      <c r="AI24" s="40" t="s">
        <v>17</v>
      </c>
      <c r="AS24" s="33">
        <f>SUM(AJ25:AJ25)</f>
        <v>0</v>
      </c>
      <c r="AT24" s="33">
        <f>SUM(AK25:AK25)</f>
        <v>0</v>
      </c>
      <c r="AU24" s="33">
        <f>SUM(AL25:AL25)</f>
        <v>0</v>
      </c>
    </row>
    <row r="25" spans="1:76" x14ac:dyDescent="0.25">
      <c r="A25" s="60" t="s">
        <v>144</v>
      </c>
      <c r="B25" s="61" t="s">
        <v>17</v>
      </c>
      <c r="C25" s="61" t="s">
        <v>145</v>
      </c>
      <c r="D25" s="75" t="s">
        <v>146</v>
      </c>
      <c r="E25" s="70"/>
      <c r="F25" s="61" t="s">
        <v>147</v>
      </c>
      <c r="G25" s="9">
        <v>1.35</v>
      </c>
      <c r="H25" s="163">
        <v>0</v>
      </c>
      <c r="I25" s="9">
        <f>G25*H25</f>
        <v>0</v>
      </c>
      <c r="K25" s="46"/>
      <c r="Z25" s="9">
        <f>IF(AQ25="5",BJ25,0)</f>
        <v>0</v>
      </c>
      <c r="AB25" s="9">
        <f>IF(AQ25="1",BH25,0)</f>
        <v>0</v>
      </c>
      <c r="AC25" s="9">
        <f>IF(AQ25="1",BI25,0)</f>
        <v>0</v>
      </c>
      <c r="AD25" s="9">
        <f>IF(AQ25="7",BH25,0)</f>
        <v>0</v>
      </c>
      <c r="AE25" s="9">
        <f>IF(AQ25="7",BI25,0)</f>
        <v>0</v>
      </c>
      <c r="AF25" s="9">
        <f>IF(AQ25="2",BH25,0)</f>
        <v>0</v>
      </c>
      <c r="AG25" s="9">
        <f>IF(AQ25="2",BI25,0)</f>
        <v>0</v>
      </c>
      <c r="AH25" s="9">
        <f>IF(AQ25="0",BJ25,0)</f>
        <v>0</v>
      </c>
      <c r="AI25" s="40" t="s">
        <v>17</v>
      </c>
      <c r="AJ25" s="9">
        <f>IF(AN25=0,I25,0)</f>
        <v>0</v>
      </c>
      <c r="AK25" s="9">
        <f>IF(AN25=12,I25,0)</f>
        <v>0</v>
      </c>
      <c r="AL25" s="9">
        <f>IF(AN25=21,I25,0)</f>
        <v>0</v>
      </c>
      <c r="AN25" s="9">
        <v>21</v>
      </c>
      <c r="AO25" s="9">
        <f>H25*0.220288172</f>
        <v>0</v>
      </c>
      <c r="AP25" s="9">
        <f>H25*(1-0.220288172)</f>
        <v>0</v>
      </c>
      <c r="AQ25" s="8" t="s">
        <v>121</v>
      </c>
      <c r="AV25" s="9">
        <f>AW25+AX25</f>
        <v>0</v>
      </c>
      <c r="AW25" s="9">
        <f>G25*AO25</f>
        <v>0</v>
      </c>
      <c r="AX25" s="9">
        <f>G25*AP25</f>
        <v>0</v>
      </c>
      <c r="AY25" s="8" t="s">
        <v>148</v>
      </c>
      <c r="AZ25" s="8" t="s">
        <v>149</v>
      </c>
      <c r="BA25" s="40" t="s">
        <v>125</v>
      </c>
      <c r="BC25" s="9">
        <f>AW25+AX25</f>
        <v>0</v>
      </c>
      <c r="BD25" s="9">
        <f>H25/(100-BE25)*100</f>
        <v>0</v>
      </c>
      <c r="BE25" s="9">
        <v>0</v>
      </c>
      <c r="BF25" s="9">
        <f>25</f>
        <v>25</v>
      </c>
      <c r="BH25" s="9">
        <f>G25*AO25</f>
        <v>0</v>
      </c>
      <c r="BI25" s="9">
        <f>G25*AP25</f>
        <v>0</v>
      </c>
      <c r="BJ25" s="9">
        <f>G25*H25</f>
        <v>0</v>
      </c>
      <c r="BK25" s="9"/>
      <c r="BL25" s="9">
        <v>31</v>
      </c>
      <c r="BW25" s="9">
        <v>21</v>
      </c>
      <c r="BX25" s="63" t="s">
        <v>146</v>
      </c>
    </row>
    <row r="26" spans="1:76" x14ac:dyDescent="0.25">
      <c r="A26" s="50"/>
      <c r="D26" s="69" t="s">
        <v>150</v>
      </c>
      <c r="E26" s="69" t="s">
        <v>17</v>
      </c>
      <c r="G26" s="51">
        <v>1.35</v>
      </c>
      <c r="K26" s="46"/>
    </row>
    <row r="27" spans="1:76" ht="38.25" x14ac:dyDescent="0.25">
      <c r="A27" s="50"/>
      <c r="C27" s="54" t="s">
        <v>151</v>
      </c>
      <c r="D27" s="146" t="s">
        <v>152</v>
      </c>
      <c r="E27" s="147"/>
      <c r="F27" s="147"/>
      <c r="G27" s="147"/>
      <c r="H27" s="147"/>
      <c r="I27" s="147"/>
      <c r="J27" s="147"/>
      <c r="K27" s="148"/>
      <c r="BX27" s="68" t="s">
        <v>152</v>
      </c>
    </row>
    <row r="28" spans="1:76" x14ac:dyDescent="0.25">
      <c r="A28" s="52" t="s">
        <v>17</v>
      </c>
      <c r="B28" s="67" t="s">
        <v>17</v>
      </c>
      <c r="C28" s="67" t="s">
        <v>25</v>
      </c>
      <c r="D28" s="149" t="s">
        <v>26</v>
      </c>
      <c r="E28" s="150"/>
      <c r="F28" s="53" t="s">
        <v>3</v>
      </c>
      <c r="G28" s="53" t="s">
        <v>3</v>
      </c>
      <c r="H28" s="53" t="s">
        <v>3</v>
      </c>
      <c r="I28" s="33">
        <f>SUM(I29:I32)</f>
        <v>0</v>
      </c>
      <c r="K28" s="46"/>
      <c r="AI28" s="40" t="s">
        <v>17</v>
      </c>
      <c r="AS28" s="33">
        <f>SUM(AJ29:AJ32)</f>
        <v>0</v>
      </c>
      <c r="AT28" s="33">
        <f>SUM(AK29:AK32)</f>
        <v>0</v>
      </c>
      <c r="AU28" s="33">
        <f>SUM(AL29:AL32)</f>
        <v>0</v>
      </c>
    </row>
    <row r="29" spans="1:76" x14ac:dyDescent="0.25">
      <c r="A29" s="60" t="s">
        <v>153</v>
      </c>
      <c r="B29" s="61" t="s">
        <v>17</v>
      </c>
      <c r="C29" s="61" t="s">
        <v>154</v>
      </c>
      <c r="D29" s="75" t="s">
        <v>155</v>
      </c>
      <c r="E29" s="70"/>
      <c r="F29" s="61" t="s">
        <v>156</v>
      </c>
      <c r="G29" s="9">
        <v>492</v>
      </c>
      <c r="H29" s="163">
        <v>0</v>
      </c>
      <c r="I29" s="9">
        <f>G29*H29</f>
        <v>0</v>
      </c>
      <c r="K29" s="46"/>
      <c r="Z29" s="9">
        <f>IF(AQ29="5",BJ29,0)</f>
        <v>0</v>
      </c>
      <c r="AB29" s="9">
        <f>IF(AQ29="1",BH29,0)</f>
        <v>0</v>
      </c>
      <c r="AC29" s="9">
        <f>IF(AQ29="1",BI29,0)</f>
        <v>0</v>
      </c>
      <c r="AD29" s="9">
        <f>IF(AQ29="7",BH29,0)</f>
        <v>0</v>
      </c>
      <c r="AE29" s="9">
        <f>IF(AQ29="7",BI29,0)</f>
        <v>0</v>
      </c>
      <c r="AF29" s="9">
        <f>IF(AQ29="2",BH29,0)</f>
        <v>0</v>
      </c>
      <c r="AG29" s="9">
        <f>IF(AQ29="2",BI29,0)</f>
        <v>0</v>
      </c>
      <c r="AH29" s="9">
        <f>IF(AQ29="0",BJ29,0)</f>
        <v>0</v>
      </c>
      <c r="AI29" s="40" t="s">
        <v>17</v>
      </c>
      <c r="AJ29" s="9">
        <f>IF(AN29=0,I29,0)</f>
        <v>0</v>
      </c>
      <c r="AK29" s="9">
        <f>IF(AN29=12,I29,0)</f>
        <v>0</v>
      </c>
      <c r="AL29" s="9">
        <f>IF(AN29=21,I29,0)</f>
        <v>0</v>
      </c>
      <c r="AN29" s="9">
        <v>21</v>
      </c>
      <c r="AO29" s="9">
        <f>H29*0.623793032</f>
        <v>0</v>
      </c>
      <c r="AP29" s="9">
        <f>H29*(1-0.623793032)</f>
        <v>0</v>
      </c>
      <c r="AQ29" s="8" t="s">
        <v>121</v>
      </c>
      <c r="AV29" s="9">
        <f>AW29+AX29</f>
        <v>0</v>
      </c>
      <c r="AW29" s="9">
        <f>G29*AO29</f>
        <v>0</v>
      </c>
      <c r="AX29" s="9">
        <f>G29*AP29</f>
        <v>0</v>
      </c>
      <c r="AY29" s="8" t="s">
        <v>157</v>
      </c>
      <c r="AZ29" s="8" t="s">
        <v>158</v>
      </c>
      <c r="BA29" s="40" t="s">
        <v>125</v>
      </c>
      <c r="BC29" s="9">
        <f>AW29+AX29</f>
        <v>0</v>
      </c>
      <c r="BD29" s="9">
        <f>H29/(100-BE29)*100</f>
        <v>0</v>
      </c>
      <c r="BE29" s="9">
        <v>0</v>
      </c>
      <c r="BF29" s="9">
        <f>29</f>
        <v>29</v>
      </c>
      <c r="BH29" s="9">
        <f>G29*AO29</f>
        <v>0</v>
      </c>
      <c r="BI29" s="9">
        <f>G29*AP29</f>
        <v>0</v>
      </c>
      <c r="BJ29" s="9">
        <f>G29*H29</f>
        <v>0</v>
      </c>
      <c r="BK29" s="9"/>
      <c r="BL29" s="9">
        <v>95</v>
      </c>
      <c r="BW29" s="9">
        <v>21</v>
      </c>
      <c r="BX29" s="63" t="s">
        <v>155</v>
      </c>
    </row>
    <row r="30" spans="1:76" x14ac:dyDescent="0.25">
      <c r="A30" s="50"/>
      <c r="D30" s="69" t="s">
        <v>159</v>
      </c>
      <c r="E30" s="69" t="s">
        <v>17</v>
      </c>
      <c r="G30" s="51">
        <v>492</v>
      </c>
      <c r="K30" s="46"/>
    </row>
    <row r="31" spans="1:76" ht="51" x14ac:dyDescent="0.25">
      <c r="A31" s="50"/>
      <c r="C31" s="54" t="s">
        <v>151</v>
      </c>
      <c r="D31" s="146" t="s">
        <v>160</v>
      </c>
      <c r="E31" s="147"/>
      <c r="F31" s="147"/>
      <c r="G31" s="147"/>
      <c r="H31" s="147"/>
      <c r="I31" s="147"/>
      <c r="J31" s="147"/>
      <c r="K31" s="148"/>
      <c r="BX31" s="68" t="s">
        <v>160</v>
      </c>
    </row>
    <row r="32" spans="1:76" x14ac:dyDescent="0.25">
      <c r="A32" s="60" t="s">
        <v>161</v>
      </c>
      <c r="B32" s="61" t="s">
        <v>17</v>
      </c>
      <c r="C32" s="61" t="s">
        <v>162</v>
      </c>
      <c r="D32" s="75" t="s">
        <v>163</v>
      </c>
      <c r="E32" s="70"/>
      <c r="F32" s="61" t="s">
        <v>164</v>
      </c>
      <c r="G32" s="9">
        <v>0.57399999999999995</v>
      </c>
      <c r="H32" s="163">
        <v>0</v>
      </c>
      <c r="I32" s="9">
        <f>G32*H32</f>
        <v>0</v>
      </c>
      <c r="K32" s="46"/>
      <c r="Z32" s="9">
        <f>IF(AQ32="5",BJ32,0)</f>
        <v>0</v>
      </c>
      <c r="AB32" s="9">
        <f>IF(AQ32="1",BH32,0)</f>
        <v>0</v>
      </c>
      <c r="AC32" s="9">
        <f>IF(AQ32="1",BI32,0)</f>
        <v>0</v>
      </c>
      <c r="AD32" s="9">
        <f>IF(AQ32="7",BH32,0)</f>
        <v>0</v>
      </c>
      <c r="AE32" s="9">
        <f>IF(AQ32="7",BI32,0)</f>
        <v>0</v>
      </c>
      <c r="AF32" s="9">
        <f>IF(AQ32="2",BH32,0)</f>
        <v>0</v>
      </c>
      <c r="AG32" s="9">
        <f>IF(AQ32="2",BI32,0)</f>
        <v>0</v>
      </c>
      <c r="AH32" s="9">
        <f>IF(AQ32="0",BJ32,0)</f>
        <v>0</v>
      </c>
      <c r="AI32" s="40" t="s">
        <v>17</v>
      </c>
      <c r="AJ32" s="9">
        <f>IF(AN32=0,I32,0)</f>
        <v>0</v>
      </c>
      <c r="AK32" s="9">
        <f>IF(AN32=12,I32,0)</f>
        <v>0</v>
      </c>
      <c r="AL32" s="9">
        <f>IF(AN32=21,I32,0)</f>
        <v>0</v>
      </c>
      <c r="AN32" s="9">
        <v>21</v>
      </c>
      <c r="AO32" s="9">
        <f>H32*0</f>
        <v>0</v>
      </c>
      <c r="AP32" s="9">
        <f>H32*(1-0)</f>
        <v>0</v>
      </c>
      <c r="AQ32" s="8" t="s">
        <v>136</v>
      </c>
      <c r="AV32" s="9">
        <f>AW32+AX32</f>
        <v>0</v>
      </c>
      <c r="AW32" s="9">
        <f>G32*AO32</f>
        <v>0</v>
      </c>
      <c r="AX32" s="9">
        <f>G32*AP32</f>
        <v>0</v>
      </c>
      <c r="AY32" s="8" t="s">
        <v>157</v>
      </c>
      <c r="AZ32" s="8" t="s">
        <v>158</v>
      </c>
      <c r="BA32" s="40" t="s">
        <v>125</v>
      </c>
      <c r="BC32" s="9">
        <f>AW32+AX32</f>
        <v>0</v>
      </c>
      <c r="BD32" s="9">
        <f>H32/(100-BE32)*100</f>
        <v>0</v>
      </c>
      <c r="BE32" s="9">
        <v>0</v>
      </c>
      <c r="BF32" s="9">
        <f>32</f>
        <v>32</v>
      </c>
      <c r="BH32" s="9">
        <f>G32*AO32</f>
        <v>0</v>
      </c>
      <c r="BI32" s="9">
        <f>G32*AP32</f>
        <v>0</v>
      </c>
      <c r="BJ32" s="9">
        <f>G32*H32</f>
        <v>0</v>
      </c>
      <c r="BK32" s="9"/>
      <c r="BL32" s="9">
        <v>95</v>
      </c>
      <c r="BW32" s="9">
        <v>21</v>
      </c>
      <c r="BX32" s="63" t="s">
        <v>163</v>
      </c>
    </row>
    <row r="33" spans="1:76" ht="38.25" x14ac:dyDescent="0.25">
      <c r="A33" s="50"/>
      <c r="C33" s="54" t="s">
        <v>151</v>
      </c>
      <c r="D33" s="146" t="s">
        <v>165</v>
      </c>
      <c r="E33" s="147"/>
      <c r="F33" s="147"/>
      <c r="G33" s="147"/>
      <c r="H33" s="147"/>
      <c r="I33" s="147"/>
      <c r="J33" s="147"/>
      <c r="K33" s="148"/>
      <c r="BX33" s="68" t="s">
        <v>165</v>
      </c>
    </row>
    <row r="34" spans="1:76" x14ac:dyDescent="0.25">
      <c r="A34" s="52" t="s">
        <v>17</v>
      </c>
      <c r="B34" s="67" t="s">
        <v>17</v>
      </c>
      <c r="C34" s="67" t="s">
        <v>27</v>
      </c>
      <c r="D34" s="149" t="s">
        <v>28</v>
      </c>
      <c r="E34" s="150"/>
      <c r="F34" s="53" t="s">
        <v>3</v>
      </c>
      <c r="G34" s="53" t="s">
        <v>3</v>
      </c>
      <c r="H34" s="53" t="s">
        <v>3</v>
      </c>
      <c r="I34" s="33">
        <f>SUM(I35:I35)</f>
        <v>0</v>
      </c>
      <c r="K34" s="46"/>
      <c r="AI34" s="40" t="s">
        <v>17</v>
      </c>
      <c r="AS34" s="33">
        <f>SUM(AJ35:AJ35)</f>
        <v>0</v>
      </c>
      <c r="AT34" s="33">
        <f>SUM(AK35:AK35)</f>
        <v>0</v>
      </c>
      <c r="AU34" s="33">
        <f>SUM(AL35:AL35)</f>
        <v>0</v>
      </c>
    </row>
    <row r="35" spans="1:76" x14ac:dyDescent="0.25">
      <c r="A35" s="60" t="s">
        <v>166</v>
      </c>
      <c r="B35" s="61" t="s">
        <v>17</v>
      </c>
      <c r="C35" s="61" t="s">
        <v>167</v>
      </c>
      <c r="D35" s="75" t="s">
        <v>168</v>
      </c>
      <c r="E35" s="70"/>
      <c r="F35" s="61" t="s">
        <v>147</v>
      </c>
      <c r="G35" s="9">
        <v>1.35</v>
      </c>
      <c r="H35" s="163">
        <v>0</v>
      </c>
      <c r="I35" s="9">
        <f>G35*H35</f>
        <v>0</v>
      </c>
      <c r="K35" s="46"/>
      <c r="Z35" s="9">
        <f>IF(AQ35="5",BJ35,0)</f>
        <v>0</v>
      </c>
      <c r="AB35" s="9">
        <f>IF(AQ35="1",BH35,0)</f>
        <v>0</v>
      </c>
      <c r="AC35" s="9">
        <f>IF(AQ35="1",BI35,0)</f>
        <v>0</v>
      </c>
      <c r="AD35" s="9">
        <f>IF(AQ35="7",BH35,0)</f>
        <v>0</v>
      </c>
      <c r="AE35" s="9">
        <f>IF(AQ35="7",BI35,0)</f>
        <v>0</v>
      </c>
      <c r="AF35" s="9">
        <f>IF(AQ35="2",BH35,0)</f>
        <v>0</v>
      </c>
      <c r="AG35" s="9">
        <f>IF(AQ35="2",BI35,0)</f>
        <v>0</v>
      </c>
      <c r="AH35" s="9">
        <f>IF(AQ35="0",BJ35,0)</f>
        <v>0</v>
      </c>
      <c r="AI35" s="40" t="s">
        <v>17</v>
      </c>
      <c r="AJ35" s="9">
        <f>IF(AN35=0,I35,0)</f>
        <v>0</v>
      </c>
      <c r="AK35" s="9">
        <f>IF(AN35=12,I35,0)</f>
        <v>0</v>
      </c>
      <c r="AL35" s="9">
        <f>IF(AN35=21,I35,0)</f>
        <v>0</v>
      </c>
      <c r="AN35" s="9">
        <v>21</v>
      </c>
      <c r="AO35" s="9">
        <f>H35*0.01387234</f>
        <v>0</v>
      </c>
      <c r="AP35" s="9">
        <f>H35*(1-0.01387234)</f>
        <v>0</v>
      </c>
      <c r="AQ35" s="8" t="s">
        <v>121</v>
      </c>
      <c r="AV35" s="9">
        <f>AW35+AX35</f>
        <v>0</v>
      </c>
      <c r="AW35" s="9">
        <f>G35*AO35</f>
        <v>0</v>
      </c>
      <c r="AX35" s="9">
        <f>G35*AP35</f>
        <v>0</v>
      </c>
      <c r="AY35" s="8" t="s">
        <v>169</v>
      </c>
      <c r="AZ35" s="8" t="s">
        <v>158</v>
      </c>
      <c r="BA35" s="40" t="s">
        <v>125</v>
      </c>
      <c r="BC35" s="9">
        <f>AW35+AX35</f>
        <v>0</v>
      </c>
      <c r="BD35" s="9">
        <f>H35/(100-BE35)*100</f>
        <v>0</v>
      </c>
      <c r="BE35" s="9">
        <v>0</v>
      </c>
      <c r="BF35" s="9">
        <f>35</f>
        <v>35</v>
      </c>
      <c r="BH35" s="9">
        <f>G35*AO35</f>
        <v>0</v>
      </c>
      <c r="BI35" s="9">
        <f>G35*AP35</f>
        <v>0</v>
      </c>
      <c r="BJ35" s="9">
        <f>G35*H35</f>
        <v>0</v>
      </c>
      <c r="BK35" s="9"/>
      <c r="BL35" s="9">
        <v>96</v>
      </c>
      <c r="BW35" s="9">
        <v>21</v>
      </c>
      <c r="BX35" s="63" t="s">
        <v>168</v>
      </c>
    </row>
    <row r="36" spans="1:76" x14ac:dyDescent="0.25">
      <c r="A36" s="50"/>
      <c r="D36" s="69" t="s">
        <v>150</v>
      </c>
      <c r="E36" s="69" t="s">
        <v>17</v>
      </c>
      <c r="G36" s="51">
        <v>1.35</v>
      </c>
      <c r="K36" s="46"/>
    </row>
    <row r="37" spans="1:76" ht="25.5" x14ac:dyDescent="0.25">
      <c r="A37" s="50"/>
      <c r="C37" s="54" t="s">
        <v>151</v>
      </c>
      <c r="D37" s="146" t="s">
        <v>170</v>
      </c>
      <c r="E37" s="147"/>
      <c r="F37" s="147"/>
      <c r="G37" s="147"/>
      <c r="H37" s="147"/>
      <c r="I37" s="147"/>
      <c r="J37" s="147"/>
      <c r="K37" s="148"/>
      <c r="BX37" s="68" t="s">
        <v>170</v>
      </c>
    </row>
    <row r="38" spans="1:76" x14ac:dyDescent="0.25">
      <c r="A38" s="52" t="s">
        <v>17</v>
      </c>
      <c r="B38" s="67" t="s">
        <v>17</v>
      </c>
      <c r="C38" s="67" t="s">
        <v>29</v>
      </c>
      <c r="D38" s="149" t="s">
        <v>30</v>
      </c>
      <c r="E38" s="150"/>
      <c r="F38" s="53" t="s">
        <v>3</v>
      </c>
      <c r="G38" s="53" t="s">
        <v>3</v>
      </c>
      <c r="H38" s="53" t="s">
        <v>3</v>
      </c>
      <c r="I38" s="33">
        <f>SUM(I39:I39)</f>
        <v>0</v>
      </c>
      <c r="K38" s="46"/>
      <c r="AI38" s="40" t="s">
        <v>17</v>
      </c>
      <c r="AS38" s="33">
        <f>SUM(AJ39:AJ39)</f>
        <v>0</v>
      </c>
      <c r="AT38" s="33">
        <f>SUM(AK39:AK39)</f>
        <v>0</v>
      </c>
      <c r="AU38" s="33">
        <f>SUM(AL39:AL39)</f>
        <v>0</v>
      </c>
    </row>
    <row r="39" spans="1:76" x14ac:dyDescent="0.25">
      <c r="A39" s="60" t="s">
        <v>171</v>
      </c>
      <c r="B39" s="61" t="s">
        <v>17</v>
      </c>
      <c r="C39" s="61" t="s">
        <v>172</v>
      </c>
      <c r="D39" s="75" t="s">
        <v>173</v>
      </c>
      <c r="E39" s="70"/>
      <c r="F39" s="61" t="s">
        <v>174</v>
      </c>
      <c r="G39" s="9">
        <v>123</v>
      </c>
      <c r="H39" s="163">
        <v>0</v>
      </c>
      <c r="I39" s="9">
        <f>G39*H39</f>
        <v>0</v>
      </c>
      <c r="K39" s="46"/>
      <c r="Z39" s="9">
        <f>IF(AQ39="5",BJ39,0)</f>
        <v>0</v>
      </c>
      <c r="AB39" s="9">
        <f>IF(AQ39="1",BH39,0)</f>
        <v>0</v>
      </c>
      <c r="AC39" s="9">
        <f>IF(AQ39="1",BI39,0)</f>
        <v>0</v>
      </c>
      <c r="AD39" s="9">
        <f>IF(AQ39="7",BH39,0)</f>
        <v>0</v>
      </c>
      <c r="AE39" s="9">
        <f>IF(AQ39="7",BI39,0)</f>
        <v>0</v>
      </c>
      <c r="AF39" s="9">
        <f>IF(AQ39="2",BH39,0)</f>
        <v>0</v>
      </c>
      <c r="AG39" s="9">
        <f>IF(AQ39="2",BI39,0)</f>
        <v>0</v>
      </c>
      <c r="AH39" s="9">
        <f>IF(AQ39="0",BJ39,0)</f>
        <v>0</v>
      </c>
      <c r="AI39" s="40" t="s">
        <v>17</v>
      </c>
      <c r="AJ39" s="9">
        <f>IF(AN39=0,I39,0)</f>
        <v>0</v>
      </c>
      <c r="AK39" s="9">
        <f>IF(AN39=12,I39,0)</f>
        <v>0</v>
      </c>
      <c r="AL39" s="9">
        <f>IF(AN39=21,I39,0)</f>
        <v>0</v>
      </c>
      <c r="AN39" s="9">
        <v>21</v>
      </c>
      <c r="AO39" s="9">
        <f>H39*0</f>
        <v>0</v>
      </c>
      <c r="AP39" s="9">
        <f>H39*(1-0)</f>
        <v>0</v>
      </c>
      <c r="AQ39" s="8" t="s">
        <v>121</v>
      </c>
      <c r="AV39" s="9">
        <f>AW39+AX39</f>
        <v>0</v>
      </c>
      <c r="AW39" s="9">
        <f>G39*AO39</f>
        <v>0</v>
      </c>
      <c r="AX39" s="9">
        <f>G39*AP39</f>
        <v>0</v>
      </c>
      <c r="AY39" s="8" t="s">
        <v>175</v>
      </c>
      <c r="AZ39" s="8" t="s">
        <v>158</v>
      </c>
      <c r="BA39" s="40" t="s">
        <v>125</v>
      </c>
      <c r="BC39" s="9">
        <f>AW39+AX39</f>
        <v>0</v>
      </c>
      <c r="BD39" s="9">
        <f>H39/(100-BE39)*100</f>
        <v>0</v>
      </c>
      <c r="BE39" s="9">
        <v>0</v>
      </c>
      <c r="BF39" s="9">
        <f>39</f>
        <v>39</v>
      </c>
      <c r="BH39" s="9">
        <f>G39*AO39</f>
        <v>0</v>
      </c>
      <c r="BI39" s="9">
        <f>G39*AP39</f>
        <v>0</v>
      </c>
      <c r="BJ39" s="9">
        <f>G39*H39</f>
        <v>0</v>
      </c>
      <c r="BK39" s="9"/>
      <c r="BL39" s="9">
        <v>97</v>
      </c>
      <c r="BW39" s="9">
        <v>21</v>
      </c>
      <c r="BX39" s="63" t="s">
        <v>173</v>
      </c>
    </row>
    <row r="40" spans="1:76" ht="25.5" x14ac:dyDescent="0.25">
      <c r="A40" s="50"/>
      <c r="C40" s="54" t="s">
        <v>151</v>
      </c>
      <c r="D40" s="146" t="s">
        <v>176</v>
      </c>
      <c r="E40" s="147"/>
      <c r="F40" s="147"/>
      <c r="G40" s="147"/>
      <c r="H40" s="147"/>
      <c r="I40" s="147"/>
      <c r="J40" s="147"/>
      <c r="K40" s="148"/>
      <c r="BX40" s="68" t="s">
        <v>176</v>
      </c>
    </row>
    <row r="41" spans="1:76" x14ac:dyDescent="0.25">
      <c r="A41" s="52" t="s">
        <v>17</v>
      </c>
      <c r="B41" s="67" t="s">
        <v>17</v>
      </c>
      <c r="C41" s="67" t="s">
        <v>31</v>
      </c>
      <c r="D41" s="149" t="s">
        <v>32</v>
      </c>
      <c r="E41" s="150"/>
      <c r="F41" s="53" t="s">
        <v>3</v>
      </c>
      <c r="G41" s="53" t="s">
        <v>3</v>
      </c>
      <c r="H41" s="53" t="s">
        <v>3</v>
      </c>
      <c r="I41" s="33">
        <f>SUM(I42:I51)</f>
        <v>0</v>
      </c>
      <c r="K41" s="46"/>
      <c r="AI41" s="40" t="s">
        <v>17</v>
      </c>
      <c r="AS41" s="33">
        <f>SUM(AJ42:AJ51)</f>
        <v>0</v>
      </c>
      <c r="AT41" s="33">
        <f>SUM(AK42:AK51)</f>
        <v>0</v>
      </c>
      <c r="AU41" s="33">
        <f>SUM(AL42:AL51)</f>
        <v>0</v>
      </c>
    </row>
    <row r="42" spans="1:76" x14ac:dyDescent="0.25">
      <c r="A42" s="60" t="s">
        <v>177</v>
      </c>
      <c r="B42" s="61" t="s">
        <v>17</v>
      </c>
      <c r="C42" s="61" t="s">
        <v>178</v>
      </c>
      <c r="D42" s="75" t="s">
        <v>179</v>
      </c>
      <c r="E42" s="70"/>
      <c r="F42" s="61" t="s">
        <v>164</v>
      </c>
      <c r="G42" s="9">
        <v>4.8890000000000002</v>
      </c>
      <c r="H42" s="163">
        <v>0</v>
      </c>
      <c r="I42" s="9">
        <f>G42*H42</f>
        <v>0</v>
      </c>
      <c r="K42" s="46"/>
      <c r="Z42" s="9">
        <f>IF(AQ42="5",BJ42,0)</f>
        <v>0</v>
      </c>
      <c r="AB42" s="9">
        <f>IF(AQ42="1",BH42,0)</f>
        <v>0</v>
      </c>
      <c r="AC42" s="9">
        <f>IF(AQ42="1",BI42,0)</f>
        <v>0</v>
      </c>
      <c r="AD42" s="9">
        <f>IF(AQ42="7",BH42,0)</f>
        <v>0</v>
      </c>
      <c r="AE42" s="9">
        <f>IF(AQ42="7",BI42,0)</f>
        <v>0</v>
      </c>
      <c r="AF42" s="9">
        <f>IF(AQ42="2",BH42,0)</f>
        <v>0</v>
      </c>
      <c r="AG42" s="9">
        <f>IF(AQ42="2",BI42,0)</f>
        <v>0</v>
      </c>
      <c r="AH42" s="9">
        <f>IF(AQ42="0",BJ42,0)</f>
        <v>0</v>
      </c>
      <c r="AI42" s="40" t="s">
        <v>17</v>
      </c>
      <c r="AJ42" s="9">
        <f>IF(AN42=0,I42,0)</f>
        <v>0</v>
      </c>
      <c r="AK42" s="9">
        <f>IF(AN42=12,I42,0)</f>
        <v>0</v>
      </c>
      <c r="AL42" s="9">
        <f>IF(AN42=21,I42,0)</f>
        <v>0</v>
      </c>
      <c r="AN42" s="9">
        <v>21</v>
      </c>
      <c r="AO42" s="9">
        <f>H42*0</f>
        <v>0</v>
      </c>
      <c r="AP42" s="9">
        <f>H42*(1-0)</f>
        <v>0</v>
      </c>
      <c r="AQ42" s="8" t="s">
        <v>136</v>
      </c>
      <c r="AV42" s="9">
        <f>AW42+AX42</f>
        <v>0</v>
      </c>
      <c r="AW42" s="9">
        <f>G42*AO42</f>
        <v>0</v>
      </c>
      <c r="AX42" s="9">
        <f>G42*AP42</f>
        <v>0</v>
      </c>
      <c r="AY42" s="8" t="s">
        <v>180</v>
      </c>
      <c r="AZ42" s="8" t="s">
        <v>158</v>
      </c>
      <c r="BA42" s="40" t="s">
        <v>125</v>
      </c>
      <c r="BC42" s="9">
        <f>AW42+AX42</f>
        <v>0</v>
      </c>
      <c r="BD42" s="9">
        <f>H42/(100-BE42)*100</f>
        <v>0</v>
      </c>
      <c r="BE42" s="9">
        <v>0</v>
      </c>
      <c r="BF42" s="9">
        <f>42</f>
        <v>42</v>
      </c>
      <c r="BH42" s="9">
        <f>G42*AO42</f>
        <v>0</v>
      </c>
      <c r="BI42" s="9">
        <f>G42*AP42</f>
        <v>0</v>
      </c>
      <c r="BJ42" s="9">
        <f>G42*H42</f>
        <v>0</v>
      </c>
      <c r="BK42" s="9"/>
      <c r="BL42" s="9"/>
      <c r="BW42" s="9">
        <v>21</v>
      </c>
      <c r="BX42" s="63" t="s">
        <v>179</v>
      </c>
    </row>
    <row r="43" spans="1:76" x14ac:dyDescent="0.25">
      <c r="A43" s="50"/>
      <c r="D43" s="69" t="s">
        <v>181</v>
      </c>
      <c r="E43" s="69" t="s">
        <v>17</v>
      </c>
      <c r="G43" s="51">
        <v>0</v>
      </c>
      <c r="K43" s="46"/>
    </row>
    <row r="44" spans="1:76" x14ac:dyDescent="0.25">
      <c r="A44" s="50"/>
      <c r="D44" s="69" t="s">
        <v>182</v>
      </c>
      <c r="E44" s="69" t="s">
        <v>17</v>
      </c>
      <c r="G44" s="51">
        <v>4.5510000000000002</v>
      </c>
      <c r="K44" s="46"/>
    </row>
    <row r="45" spans="1:76" x14ac:dyDescent="0.25">
      <c r="A45" s="50"/>
      <c r="D45" s="69" t="s">
        <v>183</v>
      </c>
      <c r="E45" s="69" t="s">
        <v>17</v>
      </c>
      <c r="G45" s="51">
        <v>0</v>
      </c>
      <c r="K45" s="46"/>
    </row>
    <row r="46" spans="1:76" x14ac:dyDescent="0.25">
      <c r="A46" s="50"/>
      <c r="D46" s="69" t="s">
        <v>184</v>
      </c>
      <c r="E46" s="69" t="s">
        <v>17</v>
      </c>
      <c r="G46" s="51">
        <v>0.33800000000000002</v>
      </c>
      <c r="K46" s="46"/>
    </row>
    <row r="47" spans="1:76" x14ac:dyDescent="0.25">
      <c r="A47" s="60" t="s">
        <v>185</v>
      </c>
      <c r="B47" s="61" t="s">
        <v>17</v>
      </c>
      <c r="C47" s="61" t="s">
        <v>186</v>
      </c>
      <c r="D47" s="75" t="s">
        <v>187</v>
      </c>
      <c r="E47" s="70"/>
      <c r="F47" s="61" t="s">
        <v>164</v>
      </c>
      <c r="G47" s="9">
        <v>9.7780000000000005</v>
      </c>
      <c r="H47" s="163">
        <v>0</v>
      </c>
      <c r="I47" s="9">
        <f>G47*H47</f>
        <v>0</v>
      </c>
      <c r="K47" s="46"/>
      <c r="Z47" s="9">
        <f>IF(AQ47="5",BJ47,0)</f>
        <v>0</v>
      </c>
      <c r="AB47" s="9">
        <f>IF(AQ47="1",BH47,0)</f>
        <v>0</v>
      </c>
      <c r="AC47" s="9">
        <f>IF(AQ47="1",BI47,0)</f>
        <v>0</v>
      </c>
      <c r="AD47" s="9">
        <f>IF(AQ47="7",BH47,0)</f>
        <v>0</v>
      </c>
      <c r="AE47" s="9">
        <f>IF(AQ47="7",BI47,0)</f>
        <v>0</v>
      </c>
      <c r="AF47" s="9">
        <f>IF(AQ47="2",BH47,0)</f>
        <v>0</v>
      </c>
      <c r="AG47" s="9">
        <f>IF(AQ47="2",BI47,0)</f>
        <v>0</v>
      </c>
      <c r="AH47" s="9">
        <f>IF(AQ47="0",BJ47,0)</f>
        <v>0</v>
      </c>
      <c r="AI47" s="40" t="s">
        <v>17</v>
      </c>
      <c r="AJ47" s="9">
        <f>IF(AN47=0,I47,0)</f>
        <v>0</v>
      </c>
      <c r="AK47" s="9">
        <f>IF(AN47=12,I47,0)</f>
        <v>0</v>
      </c>
      <c r="AL47" s="9">
        <f>IF(AN47=21,I47,0)</f>
        <v>0</v>
      </c>
      <c r="AN47" s="9">
        <v>21</v>
      </c>
      <c r="AO47" s="9">
        <f>H47*0</f>
        <v>0</v>
      </c>
      <c r="AP47" s="9">
        <f>H47*(1-0)</f>
        <v>0</v>
      </c>
      <c r="AQ47" s="8" t="s">
        <v>136</v>
      </c>
      <c r="AV47" s="9">
        <f>AW47+AX47</f>
        <v>0</v>
      </c>
      <c r="AW47" s="9">
        <f>G47*AO47</f>
        <v>0</v>
      </c>
      <c r="AX47" s="9">
        <f>G47*AP47</f>
        <v>0</v>
      </c>
      <c r="AY47" s="8" t="s">
        <v>180</v>
      </c>
      <c r="AZ47" s="8" t="s">
        <v>158</v>
      </c>
      <c r="BA47" s="40" t="s">
        <v>125</v>
      </c>
      <c r="BC47" s="9">
        <f>AW47+AX47</f>
        <v>0</v>
      </c>
      <c r="BD47" s="9">
        <f>H47/(100-BE47)*100</f>
        <v>0</v>
      </c>
      <c r="BE47" s="9">
        <v>0</v>
      </c>
      <c r="BF47" s="9">
        <f>47</f>
        <v>47</v>
      </c>
      <c r="BH47" s="9">
        <f>G47*AO47</f>
        <v>0</v>
      </c>
      <c r="BI47" s="9">
        <f>G47*AP47</f>
        <v>0</v>
      </c>
      <c r="BJ47" s="9">
        <f>G47*H47</f>
        <v>0</v>
      </c>
      <c r="BK47" s="9"/>
      <c r="BL47" s="9"/>
      <c r="BW47" s="9">
        <v>21</v>
      </c>
      <c r="BX47" s="63" t="s">
        <v>187</v>
      </c>
    </row>
    <row r="48" spans="1:76" x14ac:dyDescent="0.25">
      <c r="A48" s="50"/>
      <c r="D48" s="69" t="s">
        <v>188</v>
      </c>
      <c r="E48" s="69" t="s">
        <v>17</v>
      </c>
      <c r="G48" s="51">
        <v>9.7780000000000005</v>
      </c>
      <c r="K48" s="46"/>
    </row>
    <row r="49" spans="1:76" x14ac:dyDescent="0.25">
      <c r="A49" s="60" t="s">
        <v>189</v>
      </c>
      <c r="B49" s="61" t="s">
        <v>17</v>
      </c>
      <c r="C49" s="61" t="s">
        <v>190</v>
      </c>
      <c r="D49" s="75" t="s">
        <v>191</v>
      </c>
      <c r="E49" s="70"/>
      <c r="F49" s="61" t="s">
        <v>164</v>
      </c>
      <c r="G49" s="9">
        <v>4.5510000000000002</v>
      </c>
      <c r="H49" s="163">
        <v>0</v>
      </c>
      <c r="I49" s="9">
        <f>G49*H49</f>
        <v>0</v>
      </c>
      <c r="K49" s="46"/>
      <c r="Z49" s="9">
        <f>IF(AQ49="5",BJ49,0)</f>
        <v>0</v>
      </c>
      <c r="AB49" s="9">
        <f>IF(AQ49="1",BH49,0)</f>
        <v>0</v>
      </c>
      <c r="AC49" s="9">
        <f>IF(AQ49="1",BI49,0)</f>
        <v>0</v>
      </c>
      <c r="AD49" s="9">
        <f>IF(AQ49="7",BH49,0)</f>
        <v>0</v>
      </c>
      <c r="AE49" s="9">
        <f>IF(AQ49="7",BI49,0)</f>
        <v>0</v>
      </c>
      <c r="AF49" s="9">
        <f>IF(AQ49="2",BH49,0)</f>
        <v>0</v>
      </c>
      <c r="AG49" s="9">
        <f>IF(AQ49="2",BI49,0)</f>
        <v>0</v>
      </c>
      <c r="AH49" s="9">
        <f>IF(AQ49="0",BJ49,0)</f>
        <v>0</v>
      </c>
      <c r="AI49" s="40" t="s">
        <v>17</v>
      </c>
      <c r="AJ49" s="9">
        <f>IF(AN49=0,I49,0)</f>
        <v>0</v>
      </c>
      <c r="AK49" s="9">
        <f>IF(AN49=12,I49,0)</f>
        <v>0</v>
      </c>
      <c r="AL49" s="9">
        <f>IF(AN49=21,I49,0)</f>
        <v>0</v>
      </c>
      <c r="AN49" s="9">
        <v>21</v>
      </c>
      <c r="AO49" s="9">
        <f>H49*0</f>
        <v>0</v>
      </c>
      <c r="AP49" s="9">
        <f>H49*(1-0)</f>
        <v>0</v>
      </c>
      <c r="AQ49" s="8" t="s">
        <v>136</v>
      </c>
      <c r="AV49" s="9">
        <f>AW49+AX49</f>
        <v>0</v>
      </c>
      <c r="AW49" s="9">
        <f>G49*AO49</f>
        <v>0</v>
      </c>
      <c r="AX49" s="9">
        <f>G49*AP49</f>
        <v>0</v>
      </c>
      <c r="AY49" s="8" t="s">
        <v>180</v>
      </c>
      <c r="AZ49" s="8" t="s">
        <v>158</v>
      </c>
      <c r="BA49" s="40" t="s">
        <v>125</v>
      </c>
      <c r="BC49" s="9">
        <f>AW49+AX49</f>
        <v>0</v>
      </c>
      <c r="BD49" s="9">
        <f>H49/(100-BE49)*100</f>
        <v>0</v>
      </c>
      <c r="BE49" s="9">
        <v>0</v>
      </c>
      <c r="BF49" s="9">
        <f>49</f>
        <v>49</v>
      </c>
      <c r="BH49" s="9">
        <f>G49*AO49</f>
        <v>0</v>
      </c>
      <c r="BI49" s="9">
        <f>G49*AP49</f>
        <v>0</v>
      </c>
      <c r="BJ49" s="9">
        <f>G49*H49</f>
        <v>0</v>
      </c>
      <c r="BK49" s="9"/>
      <c r="BL49" s="9"/>
      <c r="BW49" s="9">
        <v>21</v>
      </c>
      <c r="BX49" s="63" t="s">
        <v>191</v>
      </c>
    </row>
    <row r="50" spans="1:76" x14ac:dyDescent="0.25">
      <c r="A50" s="50"/>
      <c r="C50" s="54" t="s">
        <v>151</v>
      </c>
      <c r="D50" s="146" t="s">
        <v>192</v>
      </c>
      <c r="E50" s="147"/>
      <c r="F50" s="147"/>
      <c r="G50" s="147"/>
      <c r="H50" s="147"/>
      <c r="I50" s="147"/>
      <c r="J50" s="147"/>
      <c r="K50" s="148"/>
      <c r="BX50" s="68" t="s">
        <v>192</v>
      </c>
    </row>
    <row r="51" spans="1:76" ht="25.5" x14ac:dyDescent="0.25">
      <c r="A51" s="60" t="s">
        <v>193</v>
      </c>
      <c r="B51" s="61" t="s">
        <v>17</v>
      </c>
      <c r="C51" s="61" t="s">
        <v>194</v>
      </c>
      <c r="D51" s="75" t="s">
        <v>195</v>
      </c>
      <c r="E51" s="70"/>
      <c r="F51" s="61" t="s">
        <v>164</v>
      </c>
      <c r="G51" s="9">
        <v>0.33800000000000002</v>
      </c>
      <c r="H51" s="163">
        <v>0</v>
      </c>
      <c r="I51" s="9">
        <f>G51*H51</f>
        <v>0</v>
      </c>
      <c r="K51" s="46"/>
      <c r="Z51" s="9">
        <f>IF(AQ51="5",BJ51,0)</f>
        <v>0</v>
      </c>
      <c r="AB51" s="9">
        <f>IF(AQ51="1",BH51,0)</f>
        <v>0</v>
      </c>
      <c r="AC51" s="9">
        <f>IF(AQ51="1",BI51,0)</f>
        <v>0</v>
      </c>
      <c r="AD51" s="9">
        <f>IF(AQ51="7",BH51,0)</f>
        <v>0</v>
      </c>
      <c r="AE51" s="9">
        <f>IF(AQ51="7",BI51,0)</f>
        <v>0</v>
      </c>
      <c r="AF51" s="9">
        <f>IF(AQ51="2",BH51,0)</f>
        <v>0</v>
      </c>
      <c r="AG51" s="9">
        <f>IF(AQ51="2",BI51,0)</f>
        <v>0</v>
      </c>
      <c r="AH51" s="9">
        <f>IF(AQ51="0",BJ51,0)</f>
        <v>0</v>
      </c>
      <c r="AI51" s="40" t="s">
        <v>17</v>
      </c>
      <c r="AJ51" s="9">
        <f>IF(AN51=0,I51,0)</f>
        <v>0</v>
      </c>
      <c r="AK51" s="9">
        <f>IF(AN51=12,I51,0)</f>
        <v>0</v>
      </c>
      <c r="AL51" s="9">
        <f>IF(AN51=21,I51,0)</f>
        <v>0</v>
      </c>
      <c r="AN51" s="9">
        <v>21</v>
      </c>
      <c r="AO51" s="9">
        <f>H51*0</f>
        <v>0</v>
      </c>
      <c r="AP51" s="9">
        <f>H51*(1-0)</f>
        <v>0</v>
      </c>
      <c r="AQ51" s="8" t="s">
        <v>136</v>
      </c>
      <c r="AV51" s="9">
        <f>AW51+AX51</f>
        <v>0</v>
      </c>
      <c r="AW51" s="9">
        <f>G51*AO51</f>
        <v>0</v>
      </c>
      <c r="AX51" s="9">
        <f>G51*AP51</f>
        <v>0</v>
      </c>
      <c r="AY51" s="8" t="s">
        <v>180</v>
      </c>
      <c r="AZ51" s="8" t="s">
        <v>158</v>
      </c>
      <c r="BA51" s="40" t="s">
        <v>125</v>
      </c>
      <c r="BC51" s="9">
        <f>AW51+AX51</f>
        <v>0</v>
      </c>
      <c r="BD51" s="9">
        <f>H51/(100-BE51)*100</f>
        <v>0</v>
      </c>
      <c r="BE51" s="9">
        <v>0</v>
      </c>
      <c r="BF51" s="9">
        <f>51</f>
        <v>51</v>
      </c>
      <c r="BH51" s="9">
        <f>G51*AO51</f>
        <v>0</v>
      </c>
      <c r="BI51" s="9">
        <f>G51*AP51</f>
        <v>0</v>
      </c>
      <c r="BJ51" s="9">
        <f>G51*H51</f>
        <v>0</v>
      </c>
      <c r="BK51" s="9"/>
      <c r="BL51" s="9"/>
      <c r="BW51" s="9">
        <v>21</v>
      </c>
      <c r="BX51" s="63" t="s">
        <v>195</v>
      </c>
    </row>
    <row r="52" spans="1:76" ht="38.25" x14ac:dyDescent="0.25">
      <c r="A52" s="50"/>
      <c r="C52" s="54" t="s">
        <v>151</v>
      </c>
      <c r="D52" s="146" t="s">
        <v>196</v>
      </c>
      <c r="E52" s="147"/>
      <c r="F52" s="147"/>
      <c r="G52" s="147"/>
      <c r="H52" s="147"/>
      <c r="I52" s="147"/>
      <c r="J52" s="147"/>
      <c r="K52" s="148"/>
      <c r="BX52" s="68" t="s">
        <v>196</v>
      </c>
    </row>
    <row r="53" spans="1:76" x14ac:dyDescent="0.25">
      <c r="A53" s="52" t="s">
        <v>17</v>
      </c>
      <c r="B53" s="67" t="s">
        <v>17</v>
      </c>
      <c r="C53" s="67" t="s">
        <v>33</v>
      </c>
      <c r="D53" s="149" t="s">
        <v>34</v>
      </c>
      <c r="E53" s="150"/>
      <c r="F53" s="53" t="s">
        <v>3</v>
      </c>
      <c r="G53" s="53" t="s">
        <v>3</v>
      </c>
      <c r="H53" s="53" t="s">
        <v>3</v>
      </c>
      <c r="I53" s="33">
        <f>SUM(I54:I54)</f>
        <v>0</v>
      </c>
      <c r="K53" s="46"/>
      <c r="AI53" s="40" t="s">
        <v>17</v>
      </c>
      <c r="AS53" s="33">
        <f>SUM(AJ54:AJ54)</f>
        <v>0</v>
      </c>
      <c r="AT53" s="33">
        <f>SUM(AK54:AK54)</f>
        <v>0</v>
      </c>
      <c r="AU53" s="33">
        <f>SUM(AL54:AL54)</f>
        <v>0</v>
      </c>
    </row>
    <row r="54" spans="1:76" x14ac:dyDescent="0.25">
      <c r="A54" s="65" t="s">
        <v>197</v>
      </c>
      <c r="B54" s="62" t="s">
        <v>17</v>
      </c>
      <c r="C54" s="62" t="s">
        <v>198</v>
      </c>
      <c r="D54" s="145" t="s">
        <v>199</v>
      </c>
      <c r="E54" s="78"/>
      <c r="F54" s="62" t="s">
        <v>123</v>
      </c>
      <c r="G54" s="55">
        <v>123</v>
      </c>
      <c r="H54" s="164">
        <v>0</v>
      </c>
      <c r="I54" s="55">
        <f>G54*H54</f>
        <v>0</v>
      </c>
      <c r="J54" s="56"/>
      <c r="K54" s="57"/>
      <c r="Z54" s="9">
        <f>IF(AQ54="5",BJ54,0)</f>
        <v>0</v>
      </c>
      <c r="AB54" s="9">
        <f>IF(AQ54="1",BH54,0)</f>
        <v>0</v>
      </c>
      <c r="AC54" s="9">
        <f>IF(AQ54="1",BI54,0)</f>
        <v>0</v>
      </c>
      <c r="AD54" s="9">
        <f>IF(AQ54="7",BH54,0)</f>
        <v>0</v>
      </c>
      <c r="AE54" s="9">
        <f>IF(AQ54="7",BI54,0)</f>
        <v>0</v>
      </c>
      <c r="AF54" s="9">
        <f>IF(AQ54="2",BH54,0)</f>
        <v>0</v>
      </c>
      <c r="AG54" s="9">
        <f>IF(AQ54="2",BI54,0)</f>
        <v>0</v>
      </c>
      <c r="AH54" s="9">
        <f>IF(AQ54="0",BJ54,0)</f>
        <v>0</v>
      </c>
      <c r="AI54" s="40" t="s">
        <v>17</v>
      </c>
      <c r="AJ54" s="9">
        <f>IF(AN54=0,I54,0)</f>
        <v>0</v>
      </c>
      <c r="AK54" s="9">
        <f>IF(AN54=12,I54,0)</f>
        <v>0</v>
      </c>
      <c r="AL54" s="9">
        <f>IF(AN54=21,I54,0)</f>
        <v>0</v>
      </c>
      <c r="AN54" s="9">
        <v>21</v>
      </c>
      <c r="AO54" s="9">
        <f>H54*0</f>
        <v>0</v>
      </c>
      <c r="AP54" s="9">
        <f>H54*(1-0)</f>
        <v>0</v>
      </c>
      <c r="AQ54" s="8" t="s">
        <v>153</v>
      </c>
      <c r="AV54" s="9">
        <f>AW54+AX54</f>
        <v>0</v>
      </c>
      <c r="AW54" s="9">
        <f>G54*AO54</f>
        <v>0</v>
      </c>
      <c r="AX54" s="9">
        <f>G54*AP54</f>
        <v>0</v>
      </c>
      <c r="AY54" s="8" t="s">
        <v>200</v>
      </c>
      <c r="AZ54" s="8" t="s">
        <v>201</v>
      </c>
      <c r="BA54" s="40" t="s">
        <v>125</v>
      </c>
      <c r="BC54" s="9">
        <f>AW54+AX54</f>
        <v>0</v>
      </c>
      <c r="BD54" s="9">
        <f>H54/(100-BE54)*100</f>
        <v>0</v>
      </c>
      <c r="BE54" s="9">
        <v>0</v>
      </c>
      <c r="BF54" s="9">
        <f>54</f>
        <v>54</v>
      </c>
      <c r="BH54" s="9">
        <f>G54*AO54</f>
        <v>0</v>
      </c>
      <c r="BI54" s="9">
        <f>G54*AP54</f>
        <v>0</v>
      </c>
      <c r="BJ54" s="9">
        <f>G54*H54</f>
        <v>0</v>
      </c>
      <c r="BK54" s="9"/>
      <c r="BL54" s="9">
        <v>767</v>
      </c>
      <c r="BW54" s="9">
        <v>21</v>
      </c>
      <c r="BX54" s="63" t="s">
        <v>199</v>
      </c>
    </row>
    <row r="55" spans="1:76" x14ac:dyDescent="0.25">
      <c r="I55" s="58">
        <f>I12+I20+I24+I28+I34+I38+I41+I53</f>
        <v>0</v>
      </c>
    </row>
    <row r="56" spans="1:76" x14ac:dyDescent="0.25">
      <c r="A56" s="59" t="s">
        <v>82</v>
      </c>
    </row>
    <row r="57" spans="1:76" ht="12.75" customHeight="1" x14ac:dyDescent="0.25">
      <c r="A57" s="75" t="s">
        <v>17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</row>
  </sheetData>
  <sheetProtection password="8515" sheet="1" objects="1" scenarios="1"/>
  <mergeCells count="58">
    <mergeCell ref="A1:K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  <mergeCell ref="J2:K3"/>
    <mergeCell ref="J4:K5"/>
    <mergeCell ref="J6:K7"/>
    <mergeCell ref="J8:K9"/>
    <mergeCell ref="D10:E10"/>
    <mergeCell ref="D8:E9"/>
    <mergeCell ref="H2:H3"/>
    <mergeCell ref="H4:H5"/>
    <mergeCell ref="H6:H7"/>
    <mergeCell ref="H8:H9"/>
    <mergeCell ref="D11:E11"/>
    <mergeCell ref="D12:E12"/>
    <mergeCell ref="D13:E13"/>
    <mergeCell ref="D17:E17"/>
    <mergeCell ref="D18:E18"/>
    <mergeCell ref="D19:E19"/>
    <mergeCell ref="D20:E20"/>
    <mergeCell ref="D21:E21"/>
    <mergeCell ref="D24:E24"/>
    <mergeCell ref="D25:E25"/>
    <mergeCell ref="D27:K27"/>
    <mergeCell ref="D28:E28"/>
    <mergeCell ref="D29:E29"/>
    <mergeCell ref="D31:K31"/>
    <mergeCell ref="D32:E32"/>
    <mergeCell ref="D33:K33"/>
    <mergeCell ref="D34:E34"/>
    <mergeCell ref="D35:E35"/>
    <mergeCell ref="D37:K37"/>
    <mergeCell ref="D38:E38"/>
    <mergeCell ref="D39:E39"/>
    <mergeCell ref="D40:K40"/>
    <mergeCell ref="D41:E41"/>
    <mergeCell ref="D42:E42"/>
    <mergeCell ref="D47:E47"/>
    <mergeCell ref="D54:E54"/>
    <mergeCell ref="A57:K57"/>
    <mergeCell ref="D49:E49"/>
    <mergeCell ref="D50:K50"/>
    <mergeCell ref="D51:E51"/>
    <mergeCell ref="D52:K52"/>
    <mergeCell ref="D53:E53"/>
  </mergeCells>
  <pageMargins left="0.393999993801117" right="0.393999993801117" top="0.59100002050399802" bottom="0.59100002050399802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Stavební rozpočet - součet</vt:lpstr>
      <vt:lpstr>Krycí list rozpočtu</vt:lpstr>
      <vt:lpstr>VORN</vt:lpstr>
      <vt:lpstr>Stavební rozpočet</vt:lpstr>
      <vt:lpstr>vorn_sum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Karnik</cp:lastModifiedBy>
  <dcterms:created xsi:type="dcterms:W3CDTF">2021-06-10T20:06:38Z</dcterms:created>
  <dcterms:modified xsi:type="dcterms:W3CDTF">2025-05-03T12:52:12Z</dcterms:modified>
</cp:coreProperties>
</file>